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11205" tabRatio="817" activeTab="3"/>
  </bookViews>
  <sheets>
    <sheet name="PL1" sheetId="1" r:id="rId1"/>
    <sheet name="PL2" sheetId="2" r:id="rId2"/>
    <sheet name="PL3" sheetId="3" r:id="rId3"/>
    <sheet name="PL4" sheetId="4" r:id="rId4"/>
    <sheet name="Sheet1" sheetId="5" r:id="rId5"/>
  </sheets>
  <externalReferences>
    <externalReference r:id="rId8"/>
  </externalReferences>
  <definedNames>
    <definedName name="_xlnm._FilterDatabase" localSheetId="1" hidden="1">'PL2'!$A$5:$IV$48</definedName>
    <definedName name="_xlnm._FilterDatabase" localSheetId="2" hidden="1">'PL3'!$A$5:$IV$57</definedName>
    <definedName name="_xlnm._FilterDatabase" localSheetId="3" hidden="1">'PL4'!$A$5:$IV$107</definedName>
    <definedName name="_xlnm.Print_Area" localSheetId="0">'PL1'!$A$1:$L$23</definedName>
    <definedName name="_xlnm.Print_Area" localSheetId="1">'PL2'!$A$1:$H$49</definedName>
    <definedName name="_xlnm.Print_Area" localSheetId="2">'PL3'!$A$1:$M$57</definedName>
    <definedName name="_xlnm.Print_Area" localSheetId="3">'PL4'!$A$1:$M$107</definedName>
    <definedName name="_xlnm.Print_Titles" localSheetId="0">'PL1'!$4:$6</definedName>
    <definedName name="_xlnm.Print_Titles" localSheetId="1">'PL2'!$3:$5</definedName>
    <definedName name="_xlnm.Print_Titles" localSheetId="2">'PL3'!$3:$5</definedName>
    <definedName name="_xlnm.Print_Titles" localSheetId="3">'PL4'!$3:$5</definedName>
  </definedNames>
  <calcPr fullCalcOnLoad="1"/>
</workbook>
</file>

<file path=xl/comments4.xml><?xml version="1.0" encoding="utf-8"?>
<comments xmlns="http://schemas.openxmlformats.org/spreadsheetml/2006/main">
  <authors>
    <author>USER</author>
  </authors>
  <commentList>
    <comment ref="J71" authorId="0">
      <text>
        <r>
          <rPr>
            <sz val="9"/>
            <rFont val="Times New Roman"/>
            <family val="1"/>
          </rPr>
          <t>0,16 TT học tập CĐ
0,09 CSD</t>
        </r>
      </text>
    </comment>
  </commentList>
</comments>
</file>

<file path=xl/sharedStrings.xml><?xml version="1.0" encoding="utf-8"?>
<sst xmlns="http://schemas.openxmlformats.org/spreadsheetml/2006/main" count="806" uniqueCount="365">
  <si>
    <t>STT</t>
  </si>
  <si>
    <t xml:space="preserve">Chủ đầu tư </t>
  </si>
  <si>
    <t>Địa điểm
(xã, thị trấn)</t>
  </si>
  <si>
    <t>Diện tích
 (m²)</t>
  </si>
  <si>
    <t>Trong đó</t>
  </si>
  <si>
    <t>Giấy CNĐT hoặc QĐ phê duyệt dư án hoặc văn bản pháp lý có liên quan</t>
  </si>
  <si>
    <t>Nguồn vốn</t>
  </si>
  <si>
    <t>Ghi 
chú</t>
  </si>
  <si>
    <t xml:space="preserve">Đất lúa </t>
  </si>
  <si>
    <t xml:space="preserve">Đất rừng phòng hộ </t>
  </si>
  <si>
    <t xml:space="preserve">Đất rừng đặc dụng </t>
  </si>
  <si>
    <t>Đất khác</t>
  </si>
  <si>
    <t>I</t>
  </si>
  <si>
    <t>Đất tôn giáo</t>
  </si>
  <si>
    <t>Thị xã La Gi</t>
  </si>
  <si>
    <t>Mở rộng giáo họ Đá Dựng</t>
  </si>
  <si>
    <t>Giáo họ Đá Dựng</t>
  </si>
  <si>
    <t>II</t>
  </si>
  <si>
    <t>Đất ở đô thị</t>
  </si>
  <si>
    <t>Khu đô thị phường Phước Hội</t>
  </si>
  <si>
    <t>Công ty Cổ phần Xây dựng công viên xanh Hà Nội</t>
  </si>
  <si>
    <t>III</t>
  </si>
  <si>
    <t>Đất ở nông thôn</t>
  </si>
  <si>
    <t>Tánh Linh</t>
  </si>
  <si>
    <t>IV</t>
  </si>
  <si>
    <t>Đất chợ</t>
  </si>
  <si>
    <t>Bắc Bình</t>
  </si>
  <si>
    <t>UBND huyện Bắc Bình</t>
  </si>
  <si>
    <t>V</t>
  </si>
  <si>
    <t>Đất giao thông</t>
  </si>
  <si>
    <t>Hàm Thuận Bắc</t>
  </si>
  <si>
    <t>Đường Đá Bàn - Đá Cầu</t>
  </si>
  <si>
    <t>Ban quản lý dự án đầu tư xây dựng huyện Hàm Thuận Bắc</t>
  </si>
  <si>
    <t>UBND huyện Hàm Thuận Bắc</t>
  </si>
  <si>
    <t>Đường Hàm Hiệp - Mương Mán tránh trú bão khu vực suối Cẩm Hang, huyện Hàm Thuận Bắc</t>
  </si>
  <si>
    <t>Đoạn còn lại tuyến đường Hàm Trí - Hồng Sơn</t>
  </si>
  <si>
    <t>Chi cục Phát triền nông thôn Bình Thuận</t>
  </si>
  <si>
    <t>Hàm Thuận Nam</t>
  </si>
  <si>
    <t>VI</t>
  </si>
  <si>
    <t>Đất thủy lợi</t>
  </si>
  <si>
    <t>Đức Linh</t>
  </si>
  <si>
    <t>Nâng cấp kênh tiêu T1 (T8N)</t>
  </si>
  <si>
    <t>UBND huyện Đức Linh</t>
  </si>
  <si>
    <t>Võ Xu, Nam Chính, Đức Chính, Đức Tài, Đức Tín</t>
  </si>
  <si>
    <t>Kênh N8</t>
  </si>
  <si>
    <t>Ban Quản lý dự án Đầu tư xây dựng huyện Tánh Linh</t>
  </si>
  <si>
    <t>Kênh BN19</t>
  </si>
  <si>
    <t>Kênh BN1B</t>
  </si>
  <si>
    <t>Kênh BN7</t>
  </si>
  <si>
    <t>Kênh BN17</t>
  </si>
  <si>
    <t>Kênh tiêu tại K4+324</t>
  </si>
  <si>
    <t>Kênh tiêu tại K16+425</t>
  </si>
  <si>
    <t>Kênh tiêu tại K16+565</t>
  </si>
  <si>
    <t>Kênh tiêu tại K17+518</t>
  </si>
  <si>
    <t>Kênh dẫn hạ lưu cống tiêu K3+950</t>
  </si>
  <si>
    <t>Kênh dẫn hạ lưu cống tiêu K4+526</t>
  </si>
  <si>
    <t>Kênh dẫn hạ lưu cống tiêu K5+350</t>
  </si>
  <si>
    <t>Kênh dẫn hạ lưu cống tiêu K8+688</t>
  </si>
  <si>
    <t>Kênh tiêu T1-1</t>
  </si>
  <si>
    <t>VII</t>
  </si>
  <si>
    <t>Đất thương mại dịch vụ</t>
  </si>
  <si>
    <t>VIII</t>
  </si>
  <si>
    <t>Đất thể dục thể thao</t>
  </si>
  <si>
    <t>Khu thể thao xã Hàm Thạnh</t>
  </si>
  <si>
    <t>UBND xã Hàm Thạnh</t>
  </si>
  <si>
    <t>IX</t>
  </si>
  <si>
    <t>Đất năng lượng</t>
  </si>
  <si>
    <t>Công ty Cổ phần Năng lượng Thiên Niên Kỷ</t>
  </si>
  <si>
    <t>Công ty Cổ phần SD Trường Thành</t>
  </si>
  <si>
    <t>Công ty Cổ phần Thủy diện Gia Lai</t>
  </si>
  <si>
    <t>Tổng cộng</t>
  </si>
  <si>
    <t>La Gi</t>
  </si>
  <si>
    <t>Tuy Phong</t>
  </si>
  <si>
    <t>3</t>
  </si>
  <si>
    <t>Khu dân cư Khu phố 5, Liên Hương (trước phòng Tài chính Kế hoạch)</t>
  </si>
  <si>
    <t>UBND huyện Tuy Phong</t>
  </si>
  <si>
    <t>HT</t>
  </si>
  <si>
    <t>Khu đô thị phường Tân Thiện</t>
  </si>
  <si>
    <t>ĐL</t>
  </si>
  <si>
    <t>Khu dân cư Cầu Sông Lũy</t>
  </si>
  <si>
    <t>Quyết định chủ trương đầu tư số 2185/QĐ-UBND ngày 24/8/2018 của UBND tỉnh</t>
  </si>
  <si>
    <t>Phú Quý</t>
  </si>
  <si>
    <t>Khu dân cư mới xã Tam Thanh</t>
  </si>
  <si>
    <t>Quyết định số 673/QĐ-UBND ngày 29/5/2018 của UBND huyện Phú Quý</t>
  </si>
  <si>
    <t>Nâng cấp đường giao thông cống hộp xã Phước Thể</t>
  </si>
  <si>
    <t>Phước Thể</t>
  </si>
  <si>
    <t>Nâng cấp đường nội thị thị trấn Phan Rí Cửa</t>
  </si>
  <si>
    <t>Phan Rí Cửa</t>
  </si>
  <si>
    <t>Liên Hương</t>
  </si>
  <si>
    <t xml:space="preserve">Huyện Hàm Thuận Bắc, Đức Linh, Hàm Tân, Tánh Linh, Hàm Thuận Nam, Bắc Bình và Tuy Phong </t>
  </si>
  <si>
    <t>Hàm Tân</t>
  </si>
  <si>
    <t>Đường khu trung tâm  đô thị Tân Nghĩa (gói thầu số 08)</t>
  </si>
  <si>
    <t>UBND huyện Hàm Tân</t>
  </si>
  <si>
    <t>Cầu (Km +400), đường số 12 thôn Đông Hòa</t>
  </si>
  <si>
    <t>Đường nội thị thị trấn Tân Minh</t>
  </si>
  <si>
    <t xml:space="preserve">UBND huyện Phú Quý </t>
  </si>
  <si>
    <t>Quyết định số 681/QĐ- UBND ngày 10/6/2014 của UBND huyện Phú Quý</t>
  </si>
  <si>
    <t>Hệ thống thoát nước thị trấn Liên Hương</t>
  </si>
  <si>
    <t>Nhà máy nước Bình An</t>
  </si>
  <si>
    <t>Bình An</t>
  </si>
  <si>
    <t>Sở Nông nghiệp và Phát triển nông thôn</t>
  </si>
  <si>
    <t>Quyết định số 3207/QĐ-UBND ngày 28/10/2016 của UBND tỉnh và Quyết định số 469/QĐ-SKHĐT ngày 31/10/2017 của Sở Kế hoạch và Đầu tư</t>
  </si>
  <si>
    <t>Hệ thống cấp thoát nước Phú Quý (chống ngập úng huyện Phú Quý).</t>
  </si>
  <si>
    <t>UBND huyện Phú Quý</t>
  </si>
  <si>
    <t>Đất giáo dục</t>
  </si>
  <si>
    <t>Nhà Công vụ cho giáo viên (Hồng Chính, Hồng Thắng)</t>
  </si>
  <si>
    <t>Hồng Phong</t>
  </si>
  <si>
    <t>Trường Mẫu giáo Hàm Cường</t>
  </si>
  <si>
    <t>Trường mầm non xã Tân Đức</t>
  </si>
  <si>
    <t>Trường Mẫu giáo Sông Phan - Điểm chính</t>
  </si>
  <si>
    <t>Quyết định số 993/QĐ- UBND ngày 13/8/2018 của UBND huyện Phú Quý</t>
  </si>
  <si>
    <t>Đất công trình năng lượng</t>
  </si>
  <si>
    <t>Dự án Nhà máy điện mặt trời Hàm Kiệm 1</t>
  </si>
  <si>
    <t>Bình Tân</t>
  </si>
  <si>
    <t>Chợ Tân Lập</t>
  </si>
  <si>
    <t>UBND xã Tân Lập</t>
  </si>
  <si>
    <t>X</t>
  </si>
  <si>
    <t>Đất bãi thải, xử lý chất thải</t>
  </si>
  <si>
    <t>Phong Phú</t>
  </si>
  <si>
    <t>Khu liên hợp tái chế và xứ lý rác thải sinh hoạt công nghiệp nguy hại Nam Chính</t>
  </si>
  <si>
    <t>Đất cơ sở văn hóa</t>
  </si>
  <si>
    <t>Nhà Văn hóa thanh thiếu nhi huyện Hàm Tân</t>
  </si>
  <si>
    <t>Chợ Lầu</t>
  </si>
  <si>
    <t>Số công trình</t>
  </si>
  <si>
    <t>Đề xuất chuyển tiếp năm 2019</t>
  </si>
  <si>
    <t>Tiếp hay bỏ</t>
  </si>
  <si>
    <t>CMD</t>
  </si>
  <si>
    <t>Thu hồi</t>
  </si>
  <si>
    <t>cập nhật</t>
  </si>
  <si>
    <t>Đường vào dự án nông nghiệp công nghệ cao theo mô hình VAC</t>
  </si>
  <si>
    <t>Có</t>
  </si>
  <si>
    <t>Sở Giao thông Vận tải</t>
  </si>
  <si>
    <t>có</t>
  </si>
  <si>
    <t>Kênh tiêu cánh đồng Cù Mi - lạch bà Hoàng</t>
  </si>
  <si>
    <t>Tân Thắng</t>
  </si>
  <si>
    <t>Bắc Ruộng</t>
  </si>
  <si>
    <t xml:space="preserve">Đất công trình năng lượng </t>
  </si>
  <si>
    <t>1</t>
  </si>
  <si>
    <t xml:space="preserve">Đường dây 500kV  Vân Phong - Vĩnh Tân </t>
  </si>
  <si>
    <t>Vĩnh Tân</t>
  </si>
  <si>
    <t>2</t>
  </si>
  <si>
    <t>Huy Khiêm</t>
  </si>
  <si>
    <t xml:space="preserve">Đất chợ </t>
  </si>
  <si>
    <t xml:space="preserve">Ngũ Phụng </t>
  </si>
  <si>
    <t>TỔNG CỘNG</t>
  </si>
  <si>
    <t>Đất quốc phòng</t>
  </si>
  <si>
    <t>Tân Xuân</t>
  </si>
  <si>
    <t>Đất an ninh</t>
  </si>
  <si>
    <t>Công an tỉnh</t>
  </si>
  <si>
    <t>Đồng Kho</t>
  </si>
  <si>
    <t xml:space="preserve">Dự án đường liên huyện dọc kênh chính 812 - Châu Tá </t>
  </si>
  <si>
    <t>Phong Phú, Phú Lạc, Hòa Minh, Vĩnh Hảo</t>
  </si>
  <si>
    <t xml:space="preserve">UBND huyện Bắc Bình  </t>
  </si>
  <si>
    <t>Các xã Bình An, Hải Ninh, Phan Điền, Phan Hòa, Bình Tân, Sông Bình, Sông Lũy</t>
  </si>
  <si>
    <t>Nâng cấp đường giao thông từ Bình Tân đi Phan Tiến</t>
  </si>
  <si>
    <t>các xã Bình Tân, Phan Tiến</t>
  </si>
  <si>
    <t>Tân Nghĩa</t>
  </si>
  <si>
    <t>Đức Phú</t>
  </si>
  <si>
    <t xml:space="preserve">Gia An </t>
  </si>
  <si>
    <t>Đức Bình</t>
  </si>
  <si>
    <t>Mở rộng Kho trung chuyển xăng dầu của Công ty Cổ phần Dương Đông - Hòa Phú</t>
  </si>
  <si>
    <t>Công ty Cổ phần Dương Đông - Hòa Phú</t>
  </si>
  <si>
    <t xml:space="preserve">Hòa Phú </t>
  </si>
  <si>
    <t>Đường dây 110kv Hòa Thắng và đường dây nối</t>
  </si>
  <si>
    <t>Tổng công ty Điện lực Miền Nam</t>
  </si>
  <si>
    <t>Đường dây 110 kV Hàm Kiệm - Tân Thành - Hàm Tân</t>
  </si>
  <si>
    <t>Sơn Mỹ</t>
  </si>
  <si>
    <t>Trạm biến áp 110kV KCN Sơn Mỹ và đường dây đấu nối</t>
  </si>
  <si>
    <t>Khu dân cư thôn 7 xã Gia An</t>
  </si>
  <si>
    <t>Tam Thanh</t>
  </si>
  <si>
    <t>Xây dựng chợ Bình Tân (Giai đoạn 1)</t>
  </si>
  <si>
    <t>UBND thị trấn Phú Long</t>
  </si>
  <si>
    <t>chuyển tiếp 2019</t>
  </si>
  <si>
    <t>Chuyển tiếp</t>
  </si>
  <si>
    <t>Công ty TNHH Thương mai Trang trại Việt</t>
  </si>
  <si>
    <t xml:space="preserve">UBND huyện Hàm Thuận Bắc </t>
  </si>
  <si>
    <t>6</t>
  </si>
  <si>
    <t>UBND huyện Tánh Linh</t>
  </si>
  <si>
    <t>Đường dây 500kV Vân Phong - Vĩnh Tân (8 km)</t>
  </si>
  <si>
    <t xml:space="preserve">Tổng Công ty Truyền tải điện Quốc gia </t>
  </si>
  <si>
    <t>Mở rộng Trường Trung học cơ sở Bắc Ruộng</t>
  </si>
  <si>
    <t>Khu dân cư Tiểu thủ công nghiệp - Thương mại - dịch vụ Hàm Thắng - Hàm Liêm, huyện Hàm Thuận Bắc</t>
  </si>
  <si>
    <t>Vốn ngân sách</t>
  </si>
  <si>
    <t>Vốn ngoài ngân sách</t>
  </si>
  <si>
    <t>Công văn số 292/UBND-VXDL ngày 01/02/2016 của UBND tỉnh</t>
  </si>
  <si>
    <t>Quyết định chủ trương đầu tư số 2121/QĐ-UBND ngày 17/8/2018 của UBND tỉnh</t>
  </si>
  <si>
    <t>Quyết định chủ trương đầu tư số 1820/QĐ-UBND ngày 16/7/2018 của UBND tỉnh</t>
  </si>
  <si>
    <t>Hàm Phú</t>
  </si>
  <si>
    <t>Thuận Minh</t>
  </si>
  <si>
    <t>Hồng Sơn</t>
  </si>
  <si>
    <t>Hàm Thạnh</t>
  </si>
  <si>
    <t>Bắc Ruộng, Đức Tân</t>
  </si>
  <si>
    <t>Bắc Ruộng, Măng Tố</t>
  </si>
  <si>
    <t>Đồng Kho, Đức Bình</t>
  </si>
  <si>
    <t>Bắc Ruộng, Măng Tố, Đức Tân</t>
  </si>
  <si>
    <t>Bắc Ruộng, Măng Tố, Đức Tân, Nghị Đức</t>
  </si>
  <si>
    <t>Đức Bình, Đức Thuận</t>
  </si>
  <si>
    <t>Đức Bình, Đức Thuận và Lạc Tánh</t>
  </si>
  <si>
    <t>Nghị Đức</t>
  </si>
  <si>
    <t>Huy Khiêm, Bắc Ruộng, Đồng Kho</t>
  </si>
  <si>
    <t>Ma Lâm</t>
  </si>
  <si>
    <t>Hàm Liêm và Mương Mán</t>
  </si>
  <si>
    <t>Hàm Trí và Hồng Sơn</t>
  </si>
  <si>
    <t>Phước Hội</t>
  </si>
  <si>
    <t>Hàm Cường</t>
  </si>
  <si>
    <t>Tân Đức</t>
  </si>
  <si>
    <t>Sông Phan</t>
  </si>
  <si>
    <t>Tân Thiện</t>
  </si>
  <si>
    <t>Hòa Phú</t>
  </si>
  <si>
    <t>Hàm Kiệm</t>
  </si>
  <si>
    <t>Tân Minh</t>
  </si>
  <si>
    <t>Tam Thanh và xã Ngũ Phụng</t>
  </si>
  <si>
    <t>Tân Lập</t>
  </si>
  <si>
    <t>Nam Chính</t>
  </si>
  <si>
    <t>UBND xã Hàm Cường</t>
  </si>
  <si>
    <t>Quyết định chủ trương đầu tư số 1735/QĐ-UBND ngày 06/7/2018 của UBND tỉnh</t>
  </si>
  <si>
    <t>Quyết định số 5586/QĐ-UBND ngày 06/12/2017 của UBND huyện Tuy Phong</t>
  </si>
  <si>
    <t>Quyết định số 706/QĐ-UBND ngày 30/3/2016 của UBND huyện Tuy Phong</t>
  </si>
  <si>
    <t>Quyết định số 8788/QĐ-UBND ngày 6/10/2017 của Chủ tịch UBND huyện Bắc Bình</t>
  </si>
  <si>
    <t>Vốn ngoài  ngân sách</t>
  </si>
  <si>
    <t>Quyết định số 4244a/QĐ-UBND ngày 23/10/2017 của UBND huyện Tuy Phong</t>
  </si>
  <si>
    <t>Ban Quản lý dự án Đầu tư xây dựng huyện Phú Quý</t>
  </si>
  <si>
    <t>Ban Quản lý dự án đầu tư xây dựng huyện Hàm Tân</t>
  </si>
  <si>
    <t>Đường nối Võ Văn Kiệt vào Khu dân cư Ngũ Phụng, bên hông Trường THCS Ngũ Phụng</t>
  </si>
  <si>
    <t>Hàm Thắng, Hàm Liêm</t>
  </si>
  <si>
    <t>Hàm Liêm</t>
  </si>
  <si>
    <t xml:space="preserve">Vĩnh Tân </t>
  </si>
  <si>
    <t>Phú Long</t>
  </si>
  <si>
    <t>Quyết định số 1428/QĐ-UBND ngày 31/12/2012 của UBND huyện Hàm Thuận Nam</t>
  </si>
  <si>
    <t>Quyết định số 1429/QĐ-UBND ngày 31/12/2012 của UBND huyện Hàm Thuận Nam</t>
  </si>
  <si>
    <t>Quyết định số 1420/QĐ-UBND ngày 31/12/2012 của UBND huyện Hàm Thuận Nam</t>
  </si>
  <si>
    <t>Quyết định số 2449/QĐ-UBND ngày 27/10/2017 của UBND huyện Hàm Tân</t>
  </si>
  <si>
    <t>Quyết định số 2210/QĐ-UBND ngày 10/10/2017 của UBND huyện Hàm Tân</t>
  </si>
  <si>
    <t>Quyết định số 3230/QĐ-UBND ngày 31/10/2016 của UBND tỉnh</t>
  </si>
  <si>
    <t xml:space="preserve">Quyết định số 1777/QĐ-UBND ngày 11/7/2018 của UBND tỉnh </t>
  </si>
  <si>
    <t>Quyết định số 3162/QĐ-UBND ngày 20/6/2018 của UBND huyện Hàm Thuận Bắc</t>
  </si>
  <si>
    <t>Quyết định số 1278/QĐ-UBND ngày 19/3/2018 của UBND huyện Hàm Thuận Bắc</t>
  </si>
  <si>
    <t>Quyết định số 695/QĐ-UBND ngày 10/4/2012 của UBND tỉnh</t>
  </si>
  <si>
    <t>Khu dân cư Xuân An 2</t>
  </si>
  <si>
    <t>Quyết định số 1777/QĐ-UBND ngày 11/7/2018 của UBND tỉnh</t>
  </si>
  <si>
    <t>Quyết định số 6576/QĐ-UBND ngày 25/12/2012 của UBND huyện Bắc Bình</t>
  </si>
  <si>
    <t>Đất làm nghĩa trang, nghĩa địa, nhà tang lễ, nhà hỏa táng</t>
  </si>
  <si>
    <t>Hòa Thắng</t>
  </si>
  <si>
    <t>Quyết định số 407/QĐ-SKHĐT ngày 27/10/2017 của Sở Kế hoạch và Đầu tư</t>
  </si>
  <si>
    <t>Quyết định số 457/QĐ-UBND ngày 30/10/2017 của Sở Kế hoạch và Đầu tư</t>
  </si>
  <si>
    <t>Mở rộng Đường Lê Hồng Phong</t>
  </si>
  <si>
    <t>Cầu tổ 7 thôn Gò Đồn</t>
  </si>
  <si>
    <t>Hoàn thiện công trình Kè bảo vệ bờ Sông Dinh</t>
  </si>
  <si>
    <t>Đường Hàm Hiệp - Mương Mán tránh trú bão khu vực suối Cẩm Hang</t>
  </si>
  <si>
    <t>Quyết định  chủ trương đầu tư số 1793/QĐ-UBND, ngày 13/7/2018 của UBND tỉnh</t>
  </si>
  <si>
    <t>Quyết định số 165/QĐ-SKHĐT ngày 19/5/2017 của Sở Kế hoạch và Đầu tư</t>
  </si>
  <si>
    <t>Quyết định số 1889/QĐ-UBND ngày 13/9/2017 của UBND huyện Hàm Tân</t>
  </si>
  <si>
    <t>Các xã, phường</t>
  </si>
  <si>
    <t>Quyết định số 759/QĐ-UBND ngày 20/3/2018 của UBND tỉnh</t>
  </si>
  <si>
    <t xml:space="preserve">Công văn số 4367/UBND-KTN ngày 02/12/2014 của UBND tỉnh </t>
  </si>
  <si>
    <t>Công Văn số 383/UBND-KTN ngày 8/02/2014 của UBND tỉnh</t>
  </si>
  <si>
    <t xml:space="preserve">Quyết định số 4597/QĐ-UBND ngày 26/12/2012 của UBND huyện Tánh Linh </t>
  </si>
  <si>
    <t>Quyết định số 3604/QĐ-UBND 
ngày 23/09/2011 của UBND huyện Hàm Thuận Bắc</t>
  </si>
  <si>
    <t>Quyết định số 5248/QĐ-UBND ngày 27/12/2012 của UBND huyện Tánh Linh</t>
  </si>
  <si>
    <t>Tiếp tục thực hiện</t>
  </si>
  <si>
    <t xml:space="preserve">Các xã </t>
  </si>
  <si>
    <t>Lúa</t>
  </si>
  <si>
    <t>Tổng</t>
  </si>
  <si>
    <t>Chưa</t>
  </si>
  <si>
    <t>Xong</t>
  </si>
  <si>
    <t>Số lượng</t>
  </si>
  <si>
    <t xml:space="preserve">diện tích </t>
  </si>
  <si>
    <t>Rung PH</t>
  </si>
  <si>
    <t>thu hồi</t>
  </si>
  <si>
    <t>Dự án Đền bù giải tỏa và rà phá bom mìn, vật liệu nổ đối với các cầu dân sinh trên địa bàn tỉnh Bình Thuận thuộc dự án LRAMP (diện tích các mố cầu)</t>
  </si>
  <si>
    <t>Quyết định số 1429/QĐ-UBND ngày 31/12/2012 của UBND huyện Hàm Thuận Nam về phê duyệt đề án nông thôn mới</t>
  </si>
  <si>
    <t>Tuyến đường điện phục vụ Nhà máy điện mặt trời Hồng Phong 5.2</t>
  </si>
  <si>
    <t>Tuyến đường điện phục vụ Nhà máy điện mặt trời Thuận Minh 2</t>
  </si>
  <si>
    <t>Tuyến đường điện phục vụ Nhà máy điện mặt trời TTC - Hàm Phú 2</t>
  </si>
  <si>
    <t>Đền bù giải tỏa và rà phá bom mìn, vật liệu nổ đối với các cầu dân sinh trên địa bàn tỉnh Bình Thuận thuộc dự án LRAMP (diện tích các mố cầu)</t>
  </si>
  <si>
    <t>Quyết định số 2987/QĐ-UBND ngày 15/12/2017 của UBND huyện Hàm Tân về giao đơn vị làm chủ đầu tư các công trình thuộc kế hoạch đầu tư công giai đoạn 2016 - 2020 nguồn vốn huyện phân khai</t>
  </si>
  <si>
    <t>Nằm trong khu vực dự trữ khoáng sản titan</t>
  </si>
  <si>
    <t>Khu tái định cư Tân Lý 2</t>
  </si>
  <si>
    <t>Chi cục Phát triển nông thôn</t>
  </si>
  <si>
    <t>Tân Bình</t>
  </si>
  <si>
    <t>Ban Quản lý Dự án thị xã La Gi</t>
  </si>
  <si>
    <t>Nâng cấp mở rộng đường Hùng Vương (đoạn qua xã Tân Bình)</t>
  </si>
  <si>
    <t>4</t>
  </si>
  <si>
    <t>Quyết định chủ trương đầu tư số 2718/QĐ-UBND ngày 10/10/2018 của UBND tỉnh</t>
  </si>
  <si>
    <t>Quyết định chủ trương đầu tư số 2717/QĐ-UBND ngày 10/10/2018 của UBND tỉnh</t>
  </si>
  <si>
    <t>XI</t>
  </si>
  <si>
    <t>Trạm cảnh sát biển</t>
  </si>
  <si>
    <t>Bộ Tư lệnh vùng cảnh sát biển 3</t>
  </si>
  <si>
    <t xml:space="preserve"> La Gi</t>
  </si>
  <si>
    <t>Khu du lịch sinh thái nghỉ dưỡng Toàn Thanh Tuấn</t>
  </si>
  <si>
    <t>Công ty TNHH Thưng mại Dịch vụ Toàn Thanh Tuấn</t>
  </si>
  <si>
    <t>Tân Phước</t>
  </si>
  <si>
    <t>Giấy chứng nhận đăng ký đầu tư số 4375826053 cấp ngày 24/4/2018 của Sở Kế hoạch và Đầu tư</t>
  </si>
  <si>
    <t>Quyết định số 1798/QĐ-TM ngày 24/11/2017 của Bộ Tổng tham mưu Quân đội nhân dân</t>
  </si>
  <si>
    <t>Mở rộng khu dân cư thôn 3, thôn 6, thôn 7, xã Huy Khiêm</t>
  </si>
  <si>
    <t>20</t>
  </si>
  <si>
    <t>Trường bắn Bộ Chỉ huy Bộ đội Biên phòng tỉnh</t>
  </si>
  <si>
    <t>BCH Bộ đội Biên phòng tỉnh</t>
  </si>
  <si>
    <t>Ghi chú</t>
  </si>
  <si>
    <t>Nhà công vụ Công an tỉnh tại xã Đồng Kho</t>
  </si>
  <si>
    <t>Xây dựng Nhà làm việc Công an xã Đồng Kho</t>
  </si>
  <si>
    <t>Công ty TNHH Thương mại Trang trại Việt</t>
  </si>
  <si>
    <t>Dự án đường liên huyện dọc kênh chính qua các huyện Hàm Thuận Bắc - Bắc Bình - Tuy Phong</t>
  </si>
  <si>
    <t>Tổng công ty Truyền tải điện Quốc gia</t>
  </si>
  <si>
    <t>Xã hội hóa, kêu gọi đầu tư</t>
  </si>
  <si>
    <t>Nghĩa trang thị trấn Phú Long - xã Hàm Thắng</t>
  </si>
  <si>
    <t>Ban Quản lý dự án đầu tư xây dựng huyện Hàm Thuận Bắc</t>
  </si>
  <si>
    <t xml:space="preserve">Mở rộng đường Lê Hồng Phong </t>
  </si>
  <si>
    <t xml:space="preserve">Chi cục Phát triền nông thôn </t>
  </si>
  <si>
    <t>Công trình đã có trong Nghị quyết số 52/NQ-HĐND ngày 20/7/2018, nay bổ sung diện tích thu hồi đất lúa của tuyến dây qua địa bàn huyện Hàm Thuận Bắc</t>
  </si>
  <si>
    <t>Công ty TNHH Xây lắp Hoàng Vũ</t>
  </si>
  <si>
    <t>Mở rộng Trường Mầm non Ban Mai</t>
  </si>
  <si>
    <t>Công ty TNHH Thương mại xây dựng xử lý môi trường Đồng Thuận Phát</t>
  </si>
  <si>
    <t>Khu dân cư Bông vải</t>
  </si>
  <si>
    <t>Công ty Cổ phần Đầu tư Bất động sản Bình Thuận</t>
  </si>
  <si>
    <t>Đức Tài</t>
  </si>
  <si>
    <t>Quyết định chủ trương đầu tư số 2729/QĐ-UBND ngày 11/10/2018 của UBND tỉnh</t>
  </si>
  <si>
    <t>các huyện</t>
  </si>
  <si>
    <t>PhanThiết</t>
  </si>
  <si>
    <t>Trường trung học cơ sở Phú Tài (giai đoạn 1)</t>
  </si>
  <si>
    <t xml:space="preserve">UBND thành phố Phan Thiết </t>
  </si>
  <si>
    <t>Phú Tài</t>
  </si>
  <si>
    <t>Quyết định số 1637/QĐ-UBND ngày 26/6/2018 của UBND tỉnh</t>
  </si>
  <si>
    <t>9</t>
  </si>
  <si>
    <t>Quyết định số 812/QĐ-UBND ngày 17/5/2017 của UBND huyện Phú Quý</t>
  </si>
  <si>
    <t>Các xã</t>
  </si>
  <si>
    <t>Quyết định chủ trương đầu tư số 1793/QĐ-UBND, ngày 13/7/2018 của UBND tỉnh</t>
  </si>
  <si>
    <t>Ban Quản lý dự án thị xã La Gi</t>
  </si>
  <si>
    <t>Công ty Cổ phần Đầu tư và Xây lắp điện số 8 Bình Thuận</t>
  </si>
  <si>
    <t>Quyết định chủ trương đầu tư số 2427/QĐ-UBND ngày 18/9/2018 của UBND tỉnh; điều chỉnh tại Quyết định số 2707/QĐ-UBND ngày 09/10/2018</t>
  </si>
  <si>
    <t>Lộ ra 1010 Kv trạm biến áp 220 kV Phan Rí</t>
  </si>
  <si>
    <t>Ban Quản lý dự án lưới điện Miền Nam</t>
  </si>
  <si>
    <t>các xã</t>
  </si>
  <si>
    <t>Quyết định số 2778/QĐ-EVN SPC ngày 24/8/2018 của Tổng Công ty Điện lực Miền Nam</t>
  </si>
  <si>
    <t>Mở rộng chợ Bình Tân (Giai đoạn 2)</t>
  </si>
  <si>
    <t>Công ty TNHH đầu tư Kinh doanh bất động sản Phú Thịnh</t>
  </si>
  <si>
    <t>Khu dân cư Nam Hà</t>
  </si>
  <si>
    <t>Đông Hà</t>
  </si>
  <si>
    <t>Thành phố Phan Thiết</t>
  </si>
  <si>
    <t>Công văn số 651/HĐND-TH ngày 16/7/2018 của HĐND tỉnh</t>
  </si>
  <si>
    <t>Cửa hàng xăng dầu Anh Quân</t>
  </si>
  <si>
    <t>Công ty TNHH Thương mại xăng dầu Anh Quân</t>
  </si>
  <si>
    <t>Mương Mán</t>
  </si>
  <si>
    <t>Quyết định chủ trương đầu tư số 2828/QĐ-UBND ngày 22/10/2018 của UBND tỉnh</t>
  </si>
  <si>
    <t>25</t>
  </si>
  <si>
    <t>10</t>
  </si>
  <si>
    <t>22</t>
  </si>
  <si>
    <t>Phan Thiết</t>
  </si>
  <si>
    <t>Quyết định số 5390/QĐ-UBND ngày 05/10/2018 của UBND huyện Bắc Bình</t>
  </si>
  <si>
    <t>Quyết định chủ trương đầu tư số 3077/QĐ-UBND ngày 08/11/2018 của UBND tỉnh</t>
  </si>
  <si>
    <t xml:space="preserve"> Dự án được UBND tỉnh cấp Quyết định chủ trương đầu tư vào ngày 16/8/2017. Công ty đã chuyển số tiền 482 triệu đồng vào ngân sách (tiền đền bù trồng rừng thay thế). Hiện nay Công ty đang tiếp tục làm việc với UBND huyện Tuy Phong và xã Hòa Phú để hoàn thiện phần di dời 25 ngôi mộ nằm trên phần đất dự án</t>
  </si>
  <si>
    <t>Khu vực chuyển mục đích có hiện trạng là cây phi lao, việc sử dụng kinh doanh dưới tán rừng theo quy định của Luật Bảo vệ và phát triển rừng</t>
  </si>
  <si>
    <t xml:space="preserve">Công ty TNHH Nam Hà - Đức Linh </t>
  </si>
  <si>
    <t>Quyết định chủ trương đầu tư số 3076/QĐ-UBND ngày 08/11/2018 của UBND tỉnh</t>
  </si>
  <si>
    <t>Công ty TNHH Đầu tư Kinh doanh bất động sản Phú Thịnh</t>
  </si>
  <si>
    <t>Khu vực chuyển mục đích có hiện trạng là rừng tự nhiên lá rộng rụng lá phục hồi (RLP); việc mở tuyến đường ngoài việc vào khu vực dự án còn phục vụ kết nối giao thông giửa các vùng trong khu vực. Dự án có trong Danh mục điều chỉnh Quy hoạch 03 loại rừng đưa ra đã được Ban Thường vụ Tỉnh ủy thông qua tại Thông báo số 665-KL/TU ngày 15/10/2018; Bộ Nông nghiệp và Phát triển nông thôn có ý kiến tại Công văn số 8175/BNN-TCLN ngày 19/10/2018.</t>
  </si>
  <si>
    <t>PHỤ LỤC 1
DANH MỤC DỰ ÁN CÓ SỬ DỤNG ĐẤT LÚA, ĐẤT RỪNG XIN CHUYỂN TIẾP THỰC HIỆN TRONG NĂM 2019</t>
  </si>
  <si>
    <t>Dự án</t>
  </si>
  <si>
    <t>Dự án đã có trong Nghị quyết số 52/NQ-HĐND ngày 20/7/2018, nay bổ sung diện tích thu hồi đất lúa của tuyến dây qua địa bàn huyện Hàm Thuận Bắc</t>
  </si>
  <si>
    <t>Ban Thường vụ Tỉnh ủy có chủ trương thực hiện trong năm 2019</t>
  </si>
  <si>
    <r>
      <t xml:space="preserve">Kè phòng chống lũ lụt, chủ động ứng phó với biến đổi khí hậu, gắn với cải tạo môi trường sông Cà Ty </t>
    </r>
    <r>
      <rPr>
        <i/>
        <sz val="11"/>
        <rFont val="Times New Roman"/>
        <family val="1"/>
      </rPr>
      <t>(bờ tả sông Cà Ty đoạn từ cầu Dục Thanh hướng về cầu Bát Xì)</t>
    </r>
  </si>
  <si>
    <t>(Kèm theo Nghị quyết số  67 /NQ-HĐND ngày 07 tháng 12 năm 2018 của Hội đồng nhân dân tỉnh)</t>
  </si>
  <si>
    <r>
      <t>PHỤ LỤC 2 
DANH MỤC DỰ ÁN THUỘC TRƯỜNG HỢP NHÀ NƯỚC THU HỒI ĐẤT XIN CHUYỂN TIẾP THỰC HIỆN TRONG NĂM 2019</t>
    </r>
    <r>
      <rPr>
        <b/>
        <sz val="11"/>
        <rFont val="Times New Roman"/>
        <family val="1"/>
      </rPr>
      <t xml:space="preserve">
</t>
    </r>
    <r>
      <rPr>
        <i/>
        <sz val="14"/>
        <rFont val="Times New Roman"/>
        <family val="1"/>
      </rPr>
      <t>(Kèm theo Nghị quyết số   67   /NQ-HĐND ngày 07 tháng 12 năm 2018 của Hội đồng nhân dân tỉnh)</t>
    </r>
  </si>
  <si>
    <r>
      <t xml:space="preserve">PHỤ LỤC 3
DANH MỤC DỰ ÁN CHUYỂN MỤC ĐÍCH SỬ DỤNG ĐẤT TRỒNG LÚA, ĐẤT RỪNG PHÒNG HỘ THỰC HIỆN NĂM 2019
</t>
    </r>
    <r>
      <rPr>
        <i/>
        <sz val="14"/>
        <rFont val="Times New Roman"/>
        <family val="1"/>
      </rPr>
      <t>(Kèm theo Nghị quyết số   67/NQ-HĐND ngày 07 tháng 12 năm 2018 của Hội đồng nhân dân tỉnh)</t>
    </r>
  </si>
  <si>
    <r>
      <t xml:space="preserve">PHỤ LỤC 4
DANH MỤC DỰ ÁN THUỘC TRƯỜNG HỢP NHÀ NƯỚC THU HỒI ĐẤT THỰC HIỆN NĂM 2019
</t>
    </r>
    <r>
      <rPr>
        <i/>
        <sz val="14"/>
        <rFont val="Times New Roman"/>
        <family val="1"/>
      </rPr>
      <t>(Kèm theo Nghị quyết số   67  /NQ-HĐND ngày  07 tháng 12 năm 2018 của Hội đồng nhân dân tỉnh)</t>
    </r>
  </si>
</sst>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 #,##0.00_)\ _V_N_Đ_ ;_ * \(#,##0.00\)\ _V_N_Đ_ ;_ * &quot;-&quot;??_)\ _V_N_Đ_ ;_ @_ "/>
    <numFmt numFmtId="177" formatCode="_ * #,##0_)\ &quot;vnđ&quot;_ ;_ * \(#,##0\)\ &quot;vnđ&quot;_ ;_ * &quot;-&quot;_)\ &quot;vnđ&quot;_ ;_ @_ "/>
    <numFmt numFmtId="178" formatCode="_ * #,##0_)\ _V_N_Đ_ ;_ * \(#,##0\)\ _V_N_Đ_ ;_ * &quot;-&quot;_)\ _V_N_Đ_ ;_ @_ "/>
    <numFmt numFmtId="179" formatCode="_ * #,##0.00_)\ &quot;vnđ&quot;_ ;_ * \(#,##0.00\)\ &quot;vnđ&quot;_ ;_ * &quot;-&quot;??_)\ &quot;vnđ&quot;_ ;_ @_ "/>
    <numFmt numFmtId="180" formatCode="#,##0.00\ ;&quot; (&quot;#,##0.00\);&quot; -&quot;#\ ;@\ "/>
    <numFmt numFmtId="181" formatCode="##,###.##"/>
    <numFmt numFmtId="182" formatCode="_(* #,##0_);_(* \(#,##0\);_(* &quot;-&quot;??_);_(@_)"/>
    <numFmt numFmtId="183" formatCode="_(* #,##0.0_);_(* \(#,##0.0\);_(* &quot;-&quot;??_);_(@_)"/>
    <numFmt numFmtId="184" formatCode="_(* #,##0_);_(* \(#,##0\);_(* &quot;-&quot;&quot;?&quot;&quot;?&quot;_);_(@_)"/>
    <numFmt numFmtId="185" formatCode="0.000"/>
    <numFmt numFmtId="186" formatCode="0.0"/>
    <numFmt numFmtId="187" formatCode="#,##0.0"/>
    <numFmt numFmtId="188" formatCode="_-* #,##0.00_v_n_đ_-;\-* #,##0.00_v_n_đ_-;_-* &quot;-&quot;&quot;?&quot;&quot;?&quot;_v_n_đ_-;_-@_-"/>
    <numFmt numFmtId="189" formatCode="_(* #,##0.00_);_(* \(#,##0.00\);_(* &quot;-&quot;&quot;?&quot;&quot;?&quot;_);_(@_)"/>
    <numFmt numFmtId="190" formatCode="_-* #,##0.00_-;\-* #,##0.00_-;_-* &quot;-&quot;&quot;?&quot;&quot;?&quot;_-;_-@_-"/>
    <numFmt numFmtId="191" formatCode="#,##0.000"/>
    <numFmt numFmtId="192" formatCode="#,##0.0000"/>
    <numFmt numFmtId="193" formatCode="[$-409]dddd\,\ mmmm\ dd\,\ yyyy"/>
    <numFmt numFmtId="194" formatCode="&quot;Yes&quot;;&quot;Yes&quot;;&quot;No&quot;"/>
    <numFmt numFmtId="195" formatCode="&quot;True&quot;;&quot;True&quot;;&quot;False&quot;"/>
    <numFmt numFmtId="196" formatCode="&quot;On&quot;;&quot;On&quot;;&quot;Off&quot;"/>
    <numFmt numFmtId="197" formatCode="[$€-2]\ #,##0.00_);[Red]\([$€-2]\ #,##0.00\)"/>
    <numFmt numFmtId="198" formatCode="_-&quot;£&quot;* #,##0_-;\-&quot;£&quot;* #,##0_-;_-&quot;£&quot;* &quot;-&quot;_-;_-@_-"/>
    <numFmt numFmtId="199" formatCode="_-* #,##0_-;\-* #,##0_-;_-* &quot;-&quot;_-;_-@_-"/>
    <numFmt numFmtId="200" formatCode="_-&quot;£&quot;* #,##0.00_-;\-&quot;£&quot;* #,##0.00_-;_-&quot;£&quot;* &quot;-&quot;&quot;?&quot;&quot;?&quot;_-;_-@_-"/>
  </numFmts>
  <fonts count="42">
    <font>
      <sz val="11"/>
      <color indexed="8"/>
      <name val="Calibri"/>
      <family val="2"/>
    </font>
    <font>
      <b/>
      <sz val="11"/>
      <name val="Times New Roman"/>
      <family val="1"/>
    </font>
    <font>
      <b/>
      <i/>
      <sz val="11"/>
      <name val="Times New Roman"/>
      <family val="1"/>
    </font>
    <font>
      <sz val="11"/>
      <name val="Times New Roman"/>
      <family val="1"/>
    </font>
    <font>
      <sz val="12"/>
      <name val="Times New Roman"/>
      <family val="1"/>
    </font>
    <font>
      <sz val="10"/>
      <name val="Times New Roman"/>
      <family val="1"/>
    </font>
    <font>
      <i/>
      <sz val="11"/>
      <name val="Times New Roman"/>
      <family val="1"/>
    </font>
    <font>
      <b/>
      <sz val="11"/>
      <color indexed="8"/>
      <name val="Calibri"/>
      <family val="2"/>
    </font>
    <font>
      <u val="single"/>
      <sz val="11"/>
      <color indexed="12"/>
      <name val="Calibri"/>
      <family val="2"/>
    </font>
    <font>
      <b/>
      <sz val="11"/>
      <color indexed="53"/>
      <name val="Calibri"/>
      <family val="2"/>
    </font>
    <font>
      <b/>
      <sz val="18"/>
      <color indexed="62"/>
      <name val="Cambria"/>
      <family val="1"/>
    </font>
    <font>
      <b/>
      <sz val="11"/>
      <color indexed="9"/>
      <name val="Calibri"/>
      <family val="2"/>
    </font>
    <font>
      <sz val="11"/>
      <color indexed="8"/>
      <name val="Arial"/>
      <family val="2"/>
    </font>
    <font>
      <sz val="10"/>
      <name val="Arial"/>
      <family val="2"/>
    </font>
    <font>
      <sz val="11"/>
      <color indexed="53"/>
      <name val="Calibri"/>
      <family val="2"/>
    </font>
    <font>
      <sz val="11"/>
      <color indexed="17"/>
      <name val="Calibri"/>
      <family val="2"/>
    </font>
    <font>
      <b/>
      <sz val="13"/>
      <color indexed="62"/>
      <name val="Calibri"/>
      <family val="2"/>
    </font>
    <font>
      <sz val="10"/>
      <name val="Mangal"/>
      <family val="2"/>
    </font>
    <font>
      <sz val="11"/>
      <color indexed="9"/>
      <name val="Calibri"/>
      <family val="2"/>
    </font>
    <font>
      <i/>
      <sz val="11"/>
      <color indexed="23"/>
      <name val="Calibri"/>
      <family val="2"/>
    </font>
    <font>
      <sz val="11"/>
      <color indexed="10"/>
      <name val="Calibri"/>
      <family val="2"/>
    </font>
    <font>
      <u val="single"/>
      <sz val="11"/>
      <color indexed="20"/>
      <name val="Calibri"/>
      <family val="2"/>
    </font>
    <font>
      <b/>
      <sz val="8"/>
      <color indexed="12"/>
      <name val="Arial"/>
      <family val="2"/>
    </font>
    <font>
      <b/>
      <sz val="11"/>
      <color indexed="62"/>
      <name val="Calibri"/>
      <family val="2"/>
    </font>
    <font>
      <b/>
      <sz val="15"/>
      <color indexed="62"/>
      <name val="Calibri"/>
      <family val="2"/>
    </font>
    <font>
      <b/>
      <sz val="11"/>
      <color indexed="63"/>
      <name val="Calibri"/>
      <family val="2"/>
    </font>
    <font>
      <sz val="11"/>
      <color indexed="19"/>
      <name val="Calibri"/>
      <family val="2"/>
    </font>
    <font>
      <sz val="11"/>
      <color indexed="16"/>
      <name val="Calibri"/>
      <family val="2"/>
    </font>
    <font>
      <sz val="11"/>
      <color indexed="62"/>
      <name val="Calibri"/>
      <family val="2"/>
    </font>
    <font>
      <sz val="12"/>
      <color indexed="8"/>
      <name val="Times New Roman"/>
      <family val="1"/>
    </font>
    <font>
      <b/>
      <sz val="13"/>
      <name val="Times New Roman"/>
      <family val="1"/>
    </font>
    <font>
      <sz val="9"/>
      <name val="Times New Roman"/>
      <family val="1"/>
    </font>
    <font>
      <sz val="11"/>
      <name val="Calibri"/>
      <family val="2"/>
    </font>
    <font>
      <sz val="14"/>
      <name val="Times New Roman"/>
      <family val="1"/>
    </font>
    <font>
      <sz val="10"/>
      <name val="VNI-Times"/>
      <family val="0"/>
    </font>
    <font>
      <sz val="8"/>
      <name val="Calibri"/>
      <family val="2"/>
    </font>
    <font>
      <b/>
      <sz val="12"/>
      <name val="Times New Roman"/>
      <family val="1"/>
    </font>
    <font>
      <i/>
      <sz val="14"/>
      <name val="Times New Roman"/>
      <family val="1"/>
    </font>
    <font>
      <sz val="8"/>
      <name val="Tahoma"/>
      <family val="2"/>
    </font>
    <font>
      <sz val="11"/>
      <color theme="1"/>
      <name val="Arial"/>
      <family val="2"/>
    </font>
    <font>
      <sz val="11"/>
      <color theme="1"/>
      <name val="Calibri"/>
      <family val="2"/>
    </font>
    <font>
      <b/>
      <sz val="8"/>
      <name val="Calibri"/>
      <family val="2"/>
    </font>
  </fonts>
  <fills count="2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13"/>
        <bgColor indexed="64"/>
      </patternFill>
    </fill>
  </fills>
  <borders count="58">
    <border>
      <left/>
      <right/>
      <top/>
      <bottom/>
      <diagonal/>
    </border>
    <border>
      <left style="thin">
        <color indexed="23"/>
      </left>
      <right style="thin">
        <color indexed="23"/>
      </right>
      <top style="thin">
        <color indexed="23"/>
      </top>
      <bottom style="thin">
        <color indexed="23"/>
      </bottom>
    </border>
    <border>
      <left/>
      <right/>
      <top/>
      <bottom style="hair"/>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style="thin"/>
      <right style="thin"/>
      <top style="medium"/>
      <bottom style="thin"/>
    </border>
    <border>
      <left style="thin"/>
      <right style="thin"/>
      <top style="thin"/>
      <bottom style="thin"/>
    </border>
    <border>
      <left style="thin"/>
      <right style="thin"/>
      <top style="hair"/>
      <bottom style="hair"/>
    </border>
    <border>
      <left style="medium"/>
      <right style="thin"/>
      <top style="hair"/>
      <bottom style="hair"/>
    </border>
    <border>
      <left style="thin"/>
      <right style="medium"/>
      <top style="hair"/>
      <bottom style="hair"/>
    </border>
    <border>
      <left style="thin"/>
      <right style="thin"/>
      <top style="hair"/>
      <bottom style="medium"/>
    </border>
    <border>
      <left style="medium"/>
      <right style="thin"/>
      <top style="medium"/>
      <bottom style="medium"/>
    </border>
    <border>
      <left style="thin"/>
      <right style="thin"/>
      <top style="medium"/>
      <bottom style="medium"/>
    </border>
    <border>
      <left style="thin"/>
      <right style="medium"/>
      <top style="hair"/>
      <bottom style="medium"/>
    </border>
    <border>
      <left style="thin"/>
      <right style="thin"/>
      <top style="thin"/>
      <bottom/>
    </border>
    <border>
      <left style="thin"/>
      <right style="medium"/>
      <top style="medium"/>
      <bottom style="medium"/>
    </border>
    <border>
      <left style="thin"/>
      <right style="thin"/>
      <top style="thin"/>
      <bottom style="medium"/>
    </border>
    <border>
      <left>
        <color indexed="63"/>
      </left>
      <right style="thin"/>
      <top style="hair"/>
      <bottom style="hair"/>
    </border>
    <border>
      <left/>
      <right style="thin"/>
      <top style="thin"/>
      <bottom style="thin"/>
    </border>
    <border>
      <left style="medium"/>
      <right style="thin"/>
      <top style="hair"/>
      <bottom style="mediu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thin"/>
      <right style="thin"/>
      <top/>
      <bottom style="medium"/>
    </border>
    <border>
      <left style="medium"/>
      <right style="thin"/>
      <top/>
      <bottom style="medium"/>
    </border>
    <border>
      <left style="thin"/>
      <right style="medium"/>
      <top/>
      <bottom style="medium"/>
    </border>
    <border>
      <left style="medium"/>
      <right>
        <color indexed="63"/>
      </right>
      <top>
        <color indexed="63"/>
      </top>
      <bottom>
        <color indexed="63"/>
      </bottom>
    </border>
    <border>
      <left style="medium"/>
      <right style="thin"/>
      <top style="medium"/>
      <bottom style="hair"/>
    </border>
    <border>
      <left style="thin"/>
      <right style="thin"/>
      <top style="medium"/>
      <bottom style="hair"/>
    </border>
    <border>
      <left style="thin"/>
      <right style="medium"/>
      <top style="medium"/>
      <bottom style="hair"/>
    </border>
    <border>
      <left>
        <color indexed="63"/>
      </left>
      <right style="thin"/>
      <top style="medium"/>
      <bottom style="hair"/>
    </border>
    <border>
      <left>
        <color indexed="63"/>
      </left>
      <right style="thin"/>
      <top style="hair"/>
      <bottom style="medium"/>
    </border>
    <border>
      <left>
        <color indexed="63"/>
      </left>
      <right style="thin"/>
      <top style="medium"/>
      <bottom style="medium"/>
    </border>
    <border>
      <left style="medium"/>
      <right style="thin"/>
      <top style="thin"/>
      <bottom style="thin"/>
    </border>
    <border>
      <left style="thin"/>
      <right style="medium"/>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style="medium"/>
      <bottom style="thin"/>
    </border>
    <border>
      <left style="thin"/>
      <right style="medium"/>
      <top style="thin"/>
      <bottom/>
    </border>
    <border>
      <left style="medium"/>
      <right style="thin"/>
      <top style="medium"/>
      <bottom style="thin"/>
    </border>
    <border>
      <left style="medium"/>
      <right style="thin"/>
      <top style="thin"/>
      <bottom/>
    </border>
    <border>
      <left style="medium"/>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8" fillId="11" borderId="0" applyNumberFormat="0" applyBorder="0" applyAlignment="0" applyProtection="0"/>
    <xf numFmtId="0" fontId="27" fillId="3" borderId="0" applyNumberFormat="0" applyBorder="0" applyAlignment="0" applyProtection="0"/>
    <xf numFmtId="0" fontId="12" fillId="0" borderId="0">
      <alignment/>
      <protection/>
    </xf>
    <xf numFmtId="0" fontId="9" fillId="19" borderId="1" applyNumberFormat="0" applyAlignment="0" applyProtection="0"/>
    <xf numFmtId="181" fontId="22" fillId="0" borderId="2" applyBorder="0">
      <alignment/>
      <protection/>
    </xf>
    <xf numFmtId="176" fontId="0" fillId="0" borderId="0" applyFont="0" applyFill="0" applyBorder="0" applyAlignment="0" applyProtection="0"/>
    <xf numFmtId="178" fontId="0" fillId="0" borderId="0" applyFont="0" applyFill="0" applyBorder="0" applyAlignment="0" applyProtection="0"/>
    <xf numFmtId="180" fontId="17" fillId="0" borderId="0" applyFill="0" applyBorder="0" applyAlignment="0" applyProtection="0"/>
    <xf numFmtId="171" fontId="13"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176" fontId="0" fillId="0" borderId="0" applyFont="0" applyFill="0" applyBorder="0" applyAlignment="0" applyProtection="0"/>
    <xf numFmtId="171" fontId="5" fillId="0" borderId="0" applyFont="0" applyFill="0" applyBorder="0" applyAlignment="0" applyProtection="0"/>
    <xf numFmtId="190"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1" fillId="20" borderId="3" applyNumberFormat="0" applyAlignment="0" applyProtection="0"/>
    <xf numFmtId="0" fontId="0" fillId="0" borderId="0">
      <alignment/>
      <protection/>
    </xf>
    <xf numFmtId="0" fontId="19" fillId="0" borderId="0" applyNumberFormat="0" applyFill="0" applyBorder="0" applyAlignment="0" applyProtection="0"/>
    <xf numFmtId="0" fontId="21" fillId="0" borderId="0" applyNumberFormat="0" applyFill="0" applyBorder="0" applyAlignment="0" applyProtection="0"/>
    <xf numFmtId="0" fontId="15" fillId="4" borderId="0" applyNumberFormat="0" applyBorder="0" applyAlignment="0" applyProtection="0"/>
    <xf numFmtId="0" fontId="24" fillId="0" borderId="4" applyNumberFormat="0" applyFill="0" applyAlignment="0" applyProtection="0"/>
    <xf numFmtId="0" fontId="16"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8" fillId="8" borderId="1" applyNumberFormat="0" applyAlignment="0" applyProtection="0"/>
    <xf numFmtId="0" fontId="14" fillId="0" borderId="7" applyNumberFormat="0" applyFill="0" applyAlignment="0" applyProtection="0"/>
    <xf numFmtId="0" fontId="26" fillId="21" borderId="0" applyNumberFormat="0" applyBorder="0" applyAlignment="0" applyProtection="0"/>
    <xf numFmtId="0" fontId="13" fillId="0" borderId="0">
      <alignment/>
      <protection/>
    </xf>
    <xf numFmtId="0" fontId="12" fillId="0" borderId="0">
      <alignment/>
      <protection/>
    </xf>
    <xf numFmtId="0" fontId="13" fillId="0" borderId="0">
      <alignment/>
      <protection/>
    </xf>
    <xf numFmtId="0" fontId="13" fillId="0" borderId="0">
      <alignment/>
      <protection/>
    </xf>
    <xf numFmtId="0" fontId="12" fillId="0" borderId="0">
      <alignment/>
      <protection/>
    </xf>
    <xf numFmtId="0" fontId="12" fillId="0" borderId="0">
      <alignment/>
      <protection/>
    </xf>
    <xf numFmtId="0" fontId="13"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39" fillId="0" borderId="0">
      <alignment/>
      <protection/>
    </xf>
    <xf numFmtId="0" fontId="40" fillId="0" borderId="0">
      <alignment/>
      <protection/>
    </xf>
    <xf numFmtId="0" fontId="4" fillId="0" borderId="0">
      <alignment/>
      <protection/>
    </xf>
    <xf numFmtId="0" fontId="4" fillId="0" borderId="0">
      <alignment/>
      <protection/>
    </xf>
    <xf numFmtId="0" fontId="13"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7" borderId="8" applyNumberFormat="0" applyFont="0" applyAlignment="0" applyProtection="0"/>
    <xf numFmtId="0" fontId="25" fillId="19" borderId="9" applyNumberFormat="0" applyAlignment="0" applyProtection="0"/>
    <xf numFmtId="9" fontId="0" fillId="0" borderId="0" applyFont="0" applyFill="0" applyBorder="0" applyAlignment="0" applyProtection="0"/>
    <xf numFmtId="168" fontId="34" fillId="0" borderId="0" applyFont="0" applyFill="0" applyBorder="0" applyAlignment="0" applyProtection="0"/>
    <xf numFmtId="0" fontId="10" fillId="0" borderId="0" applyNumberFormat="0" applyFill="0" applyBorder="0" applyAlignment="0" applyProtection="0"/>
    <xf numFmtId="0" fontId="7" fillId="0" borderId="10" applyNumberFormat="0" applyFill="0" applyAlignment="0" applyProtection="0"/>
    <xf numFmtId="0" fontId="20" fillId="0" borderId="0" applyNumberFormat="0" applyFill="0" applyBorder="0" applyAlignment="0" applyProtection="0"/>
  </cellStyleXfs>
  <cellXfs count="719">
    <xf numFmtId="0" fontId="0" fillId="0" borderId="0" xfId="0" applyAlignment="1">
      <alignment/>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xf>
    <xf numFmtId="0" fontId="1" fillId="7" borderId="0" xfId="0" applyFont="1" applyFill="1" applyAlignment="1">
      <alignment vertical="center"/>
    </xf>
    <xf numFmtId="1" fontId="3" fillId="0" borderId="0" xfId="0" applyNumberFormat="1" applyFont="1" applyFill="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3" fontId="3" fillId="0" borderId="0" xfId="0" applyNumberFormat="1" applyFont="1" applyFill="1" applyAlignment="1">
      <alignment horizontal="center" vertical="center"/>
    </xf>
    <xf numFmtId="3" fontId="3" fillId="0" borderId="0" xfId="0" applyNumberFormat="1" applyFont="1" applyFill="1" applyAlignment="1">
      <alignment horizontal="center" vertical="center" wrapText="1"/>
    </xf>
    <xf numFmtId="0" fontId="3" fillId="0" borderId="0" xfId="0" applyFont="1" applyFill="1" applyAlignment="1">
      <alignment vertical="center"/>
    </xf>
    <xf numFmtId="0" fontId="1" fillId="0" borderId="0" xfId="67" applyFont="1" applyFill="1" applyBorder="1" applyAlignment="1">
      <alignment horizontal="center" vertical="center" wrapText="1"/>
      <protection/>
    </xf>
    <xf numFmtId="3" fontId="1" fillId="0" borderId="11" xfId="67" applyNumberFormat="1" applyFont="1" applyFill="1" applyBorder="1" applyAlignment="1">
      <alignment horizontal="center" vertical="center" wrapText="1"/>
      <protection/>
    </xf>
    <xf numFmtId="3" fontId="1" fillId="0" borderId="12" xfId="67" applyNumberFormat="1" applyFont="1" applyFill="1" applyBorder="1" applyAlignment="1">
      <alignment horizontal="center" vertical="center" wrapText="1"/>
      <protection/>
    </xf>
    <xf numFmtId="0" fontId="2" fillId="0" borderId="13" xfId="86" applyFont="1" applyFill="1" applyBorder="1" applyAlignment="1">
      <alignment horizontal="left" vertical="center" wrapText="1"/>
      <protection/>
    </xf>
    <xf numFmtId="0" fontId="2" fillId="0" borderId="13" xfId="86" applyFont="1" applyFill="1" applyBorder="1" applyAlignment="1">
      <alignment horizontal="center" vertical="center" wrapText="1"/>
      <protection/>
    </xf>
    <xf numFmtId="182" fontId="2" fillId="0" borderId="13" xfId="67" applyNumberFormat="1" applyFont="1" applyFill="1" applyBorder="1" applyAlignment="1">
      <alignment horizontal="center" vertical="center" wrapText="1"/>
      <protection/>
    </xf>
    <xf numFmtId="3" fontId="2" fillId="0" borderId="13" xfId="67" applyNumberFormat="1" applyFont="1" applyFill="1" applyBorder="1" applyAlignment="1">
      <alignment horizontal="center" vertical="center" wrapText="1"/>
      <protection/>
    </xf>
    <xf numFmtId="182" fontId="3" fillId="0" borderId="13" xfId="67" applyNumberFormat="1" applyFont="1" applyFill="1" applyBorder="1" applyAlignment="1">
      <alignment horizontal="center" vertical="center" wrapText="1"/>
      <protection/>
    </xf>
    <xf numFmtId="0" fontId="3" fillId="0" borderId="13" xfId="74" applyFont="1" applyFill="1" applyBorder="1" applyAlignment="1">
      <alignment horizontal="center" vertical="center" wrapText="1"/>
      <protection/>
    </xf>
    <xf numFmtId="3"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2" fillId="0" borderId="13" xfId="94" applyFont="1" applyFill="1" applyBorder="1" applyAlignment="1">
      <alignment horizontal="center" vertical="center" wrapText="1"/>
      <protection/>
    </xf>
    <xf numFmtId="3" fontId="2" fillId="0" borderId="13" xfId="70" applyNumberFormat="1" applyFont="1" applyFill="1" applyBorder="1" applyAlignment="1">
      <alignment horizontal="center" vertical="center" wrapText="1"/>
      <protection/>
    </xf>
    <xf numFmtId="1" fontId="3" fillId="0" borderId="14" xfId="94" applyNumberFormat="1" applyFont="1" applyFill="1" applyBorder="1" applyAlignment="1">
      <alignment horizontal="center" vertical="center" wrapText="1"/>
      <protection/>
    </xf>
    <xf numFmtId="0" fontId="3" fillId="0" borderId="13" xfId="70" applyFont="1" applyFill="1" applyBorder="1" applyAlignment="1">
      <alignment horizontal="center" vertical="center" wrapText="1"/>
      <protection/>
    </xf>
    <xf numFmtId="3" fontId="3" fillId="0" borderId="13" xfId="70" applyNumberFormat="1" applyFont="1" applyFill="1" applyBorder="1" applyAlignment="1">
      <alignment horizontal="center" vertical="center" wrapText="1"/>
      <protection/>
    </xf>
    <xf numFmtId="0" fontId="2" fillId="0" borderId="13" xfId="70" applyFont="1" applyFill="1" applyBorder="1" applyAlignment="1">
      <alignment horizontal="center" vertical="center" wrapText="1"/>
      <protection/>
    </xf>
    <xf numFmtId="1" fontId="3" fillId="0" borderId="14" xfId="90" applyNumberFormat="1" applyFont="1" applyFill="1" applyBorder="1" applyAlignment="1">
      <alignment horizontal="center" vertical="center" wrapText="1"/>
      <protection/>
    </xf>
    <xf numFmtId="0" fontId="3" fillId="0" borderId="13" xfId="86" applyFont="1" applyFill="1" applyBorder="1" applyAlignment="1">
      <alignment horizontal="center" vertical="center" wrapText="1"/>
      <protection/>
    </xf>
    <xf numFmtId="0" fontId="3" fillId="0" borderId="13"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3" xfId="90" applyFont="1" applyFill="1" applyBorder="1" applyAlignment="1">
      <alignment horizontal="center" vertical="center" wrapText="1"/>
      <protection/>
    </xf>
    <xf numFmtId="0" fontId="3" fillId="0" borderId="14" xfId="0" applyFont="1" applyFill="1" applyBorder="1" applyAlignment="1">
      <alignment horizontal="center" vertical="center" wrapText="1"/>
    </xf>
    <xf numFmtId="0" fontId="3" fillId="0" borderId="13" xfId="0" applyFont="1" applyFill="1" applyBorder="1" applyAlignment="1">
      <alignment vertical="center" wrapText="1"/>
    </xf>
    <xf numFmtId="0" fontId="2" fillId="0" borderId="13" xfId="0" applyFont="1" applyFill="1" applyBorder="1" applyAlignment="1">
      <alignment vertical="center" wrapText="1"/>
    </xf>
    <xf numFmtId="2" fontId="2" fillId="0" borderId="13" xfId="0" applyNumberFormat="1" applyFont="1" applyFill="1" applyBorder="1" applyAlignment="1">
      <alignment horizontal="center" vertical="center" wrapText="1"/>
    </xf>
    <xf numFmtId="3" fontId="2" fillId="0" borderId="13" xfId="0" applyNumberFormat="1"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3" xfId="0" applyNumberFormat="1" applyFont="1" applyFill="1" applyBorder="1" applyAlignment="1">
      <alignment horizontal="center" vertical="center" wrapText="1"/>
    </xf>
    <xf numFmtId="3" fontId="2" fillId="0" borderId="13" xfId="86" applyNumberFormat="1" applyFont="1" applyFill="1" applyBorder="1" applyAlignment="1">
      <alignment horizontal="center" vertical="center"/>
      <protection/>
    </xf>
    <xf numFmtId="49" fontId="3" fillId="0" borderId="13" xfId="67" applyNumberFormat="1" applyFont="1" applyFill="1" applyBorder="1" applyAlignment="1">
      <alignment horizontal="center" vertical="center" wrapText="1"/>
      <protection/>
    </xf>
    <xf numFmtId="0" fontId="1" fillId="0" borderId="0" xfId="0" applyFont="1" applyFill="1" applyAlignment="1">
      <alignment horizontal="center" vertical="center"/>
    </xf>
    <xf numFmtId="0" fontId="3" fillId="0" borderId="13" xfId="0" applyFont="1" applyFill="1" applyBorder="1" applyAlignment="1">
      <alignment vertical="center"/>
    </xf>
    <xf numFmtId="0" fontId="3" fillId="0" borderId="15" xfId="0" applyFont="1" applyFill="1" applyBorder="1" applyAlignment="1">
      <alignment vertical="center"/>
    </xf>
    <xf numFmtId="0" fontId="2" fillId="0" borderId="15" xfId="86" applyFont="1" applyFill="1" applyBorder="1" applyAlignment="1">
      <alignment horizontal="center" vertical="center" wrapText="1"/>
      <protection/>
    </xf>
    <xf numFmtId="0" fontId="1" fillId="0" borderId="15" xfId="0" applyFont="1" applyFill="1" applyBorder="1" applyAlignment="1">
      <alignment vertical="center"/>
    </xf>
    <xf numFmtId="0" fontId="3" fillId="0" borderId="15" xfId="0" applyFont="1" applyFill="1" applyBorder="1" applyAlignment="1">
      <alignment horizontal="center" vertical="center" wrapText="1"/>
    </xf>
    <xf numFmtId="0" fontId="3" fillId="0" borderId="15" xfId="86" applyFont="1" applyFill="1" applyBorder="1" applyAlignment="1">
      <alignment horizontal="center" vertical="center" wrapText="1"/>
      <protection/>
    </xf>
    <xf numFmtId="4" fontId="2" fillId="0" borderId="15" xfId="90" applyNumberFormat="1" applyFont="1" applyFill="1" applyBorder="1" applyAlignment="1">
      <alignment horizontal="center" vertical="center"/>
      <protection/>
    </xf>
    <xf numFmtId="4" fontId="3" fillId="0" borderId="15" xfId="90" applyNumberFormat="1" applyFont="1" applyFill="1" applyBorder="1" applyAlignment="1">
      <alignment horizontal="center" vertical="center"/>
      <protection/>
    </xf>
    <xf numFmtId="1" fontId="3" fillId="0" borderId="14" xfId="86" applyNumberFormat="1" applyFont="1" applyFill="1" applyBorder="1" applyAlignment="1">
      <alignment horizontal="center" vertical="center"/>
      <protection/>
    </xf>
    <xf numFmtId="3" fontId="3" fillId="0" borderId="13" xfId="0" applyNumberFormat="1" applyFont="1" applyFill="1" applyBorder="1" applyAlignment="1">
      <alignment horizontal="left" vertical="center" wrapText="1"/>
    </xf>
    <xf numFmtId="0" fontId="3" fillId="0" borderId="13" xfId="96" applyFont="1" applyFill="1" applyBorder="1" applyAlignment="1">
      <alignment horizontal="center" vertical="center" wrapText="1"/>
      <protection/>
    </xf>
    <xf numFmtId="0" fontId="2" fillId="0" borderId="13" xfId="96" applyFont="1" applyFill="1" applyBorder="1" applyAlignment="1">
      <alignment horizontal="center" vertical="center" wrapText="1"/>
      <protection/>
    </xf>
    <xf numFmtId="1" fontId="3" fillId="0" borderId="14" xfId="96" applyNumberFormat="1" applyFont="1" applyFill="1" applyBorder="1" applyAlignment="1">
      <alignment horizontal="center" vertical="center"/>
      <protection/>
    </xf>
    <xf numFmtId="0" fontId="3" fillId="0" borderId="13" xfId="94" applyFont="1" applyFill="1" applyBorder="1" applyAlignment="1">
      <alignment horizontal="center" vertical="center" wrapText="1"/>
      <protection/>
    </xf>
    <xf numFmtId="3" fontId="2" fillId="0" borderId="13" xfId="0" applyNumberFormat="1" applyFont="1" applyFill="1" applyBorder="1" applyAlignment="1">
      <alignment horizontal="left" vertical="center" wrapText="1"/>
    </xf>
    <xf numFmtId="3" fontId="3" fillId="0" borderId="13" xfId="86" applyNumberFormat="1" applyFont="1" applyFill="1" applyBorder="1" applyAlignment="1">
      <alignment horizontal="center" vertical="center"/>
      <protection/>
    </xf>
    <xf numFmtId="0" fontId="2" fillId="0" borderId="14" xfId="0" applyFont="1" applyFill="1" applyBorder="1" applyAlignment="1">
      <alignment horizontal="center" vertical="center" wrapText="1"/>
    </xf>
    <xf numFmtId="0" fontId="2" fillId="0" borderId="13" xfId="90" applyFont="1" applyFill="1" applyBorder="1" applyAlignment="1">
      <alignment horizontal="left" vertical="center" wrapText="1"/>
      <protection/>
    </xf>
    <xf numFmtId="0" fontId="3" fillId="0" borderId="15" xfId="96" applyFont="1" applyFill="1" applyBorder="1" applyAlignment="1">
      <alignment horizontal="center" vertical="center" wrapText="1"/>
      <protection/>
    </xf>
    <xf numFmtId="0" fontId="2" fillId="0" borderId="13" xfId="67" applyFont="1" applyFill="1" applyBorder="1" applyAlignment="1">
      <alignment horizontal="center" vertical="center" wrapText="1"/>
      <protection/>
    </xf>
    <xf numFmtId="0" fontId="3" fillId="0" borderId="13" xfId="94" applyFont="1" applyFill="1" applyBorder="1" applyAlignment="1">
      <alignment horizontal="left" vertical="center" wrapText="1"/>
      <protection/>
    </xf>
    <xf numFmtId="3" fontId="3" fillId="0" borderId="13" xfId="96" applyNumberFormat="1" applyFont="1" applyFill="1" applyBorder="1" applyAlignment="1">
      <alignment horizontal="center" vertical="center" wrapText="1"/>
      <protection/>
    </xf>
    <xf numFmtId="3" fontId="3" fillId="0" borderId="13"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wrapText="1"/>
    </xf>
    <xf numFmtId="3" fontId="2" fillId="0" borderId="13" xfId="96" applyNumberFormat="1" applyFont="1" applyFill="1" applyBorder="1" applyAlignment="1">
      <alignment horizontal="center" vertical="center" wrapText="1"/>
      <protection/>
    </xf>
    <xf numFmtId="3" fontId="2" fillId="0" borderId="13" xfId="43" applyNumberFormat="1" applyFont="1" applyFill="1" applyBorder="1" applyAlignment="1">
      <alignment horizontal="center" vertical="center" wrapText="1"/>
    </xf>
    <xf numFmtId="49" fontId="2" fillId="0" borderId="13" xfId="67" applyNumberFormat="1" applyFont="1" applyFill="1" applyBorder="1" applyAlignment="1">
      <alignment horizontal="center" vertical="center" wrapText="1"/>
      <protection/>
    </xf>
    <xf numFmtId="0" fontId="2" fillId="0" borderId="13" xfId="94" applyFont="1" applyFill="1" applyBorder="1" applyAlignment="1">
      <alignment horizontal="left" vertical="center" wrapText="1"/>
      <protection/>
    </xf>
    <xf numFmtId="2" fontId="3" fillId="0" borderId="13" xfId="0" applyNumberFormat="1" applyFont="1" applyFill="1" applyBorder="1" applyAlignment="1">
      <alignment vertical="center" wrapText="1"/>
    </xf>
    <xf numFmtId="1" fontId="3" fillId="0" borderId="14" xfId="0" applyNumberFormat="1" applyFont="1" applyFill="1" applyBorder="1" applyAlignment="1">
      <alignment horizontal="center" vertical="center"/>
    </xf>
    <xf numFmtId="3" fontId="3" fillId="0" borderId="13" xfId="94" applyNumberFormat="1" applyFont="1" applyFill="1" applyBorder="1" applyAlignment="1">
      <alignment horizontal="center" vertical="center"/>
      <protection/>
    </xf>
    <xf numFmtId="1" fontId="2" fillId="0" borderId="14" xfId="86" applyNumberFormat="1" applyFont="1" applyFill="1" applyBorder="1" applyAlignment="1">
      <alignment horizontal="center" vertical="center"/>
      <protection/>
    </xf>
    <xf numFmtId="171" fontId="3" fillId="0" borderId="13" xfId="0" applyNumberFormat="1" applyFont="1" applyFill="1" applyBorder="1" applyAlignment="1">
      <alignment horizontal="center" vertical="center" wrapText="1"/>
    </xf>
    <xf numFmtId="3" fontId="2" fillId="0" borderId="13" xfId="94" applyNumberFormat="1" applyFont="1" applyFill="1" applyBorder="1" applyAlignment="1">
      <alignment horizontal="center" vertical="center"/>
      <protection/>
    </xf>
    <xf numFmtId="0" fontId="3" fillId="0" borderId="16" xfId="0" applyFont="1" applyFill="1" applyBorder="1" applyAlignment="1">
      <alignment horizontal="center" vertical="center" wrapText="1"/>
    </xf>
    <xf numFmtId="1" fontId="1" fillId="0" borderId="17" xfId="0" applyNumberFormat="1" applyFont="1" applyFill="1" applyBorder="1" applyAlignment="1">
      <alignment horizontal="center" vertical="center"/>
    </xf>
    <xf numFmtId="0" fontId="1" fillId="0" borderId="18" xfId="0" applyFont="1" applyFill="1" applyBorder="1" applyAlignment="1">
      <alignment vertical="center" wrapText="1"/>
    </xf>
    <xf numFmtId="0" fontId="1" fillId="0" borderId="18" xfId="0" applyFont="1" applyFill="1" applyBorder="1" applyAlignment="1">
      <alignment horizontal="center" vertical="center" wrapText="1"/>
    </xf>
    <xf numFmtId="0" fontId="1" fillId="0" borderId="18" xfId="0" applyFont="1" applyFill="1" applyBorder="1" applyAlignment="1">
      <alignment horizontal="center" vertical="center"/>
    </xf>
    <xf numFmtId="3" fontId="1" fillId="0" borderId="18"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3" fontId="2" fillId="0" borderId="13" xfId="86" applyNumberFormat="1" applyFont="1" applyFill="1" applyBorder="1" applyAlignment="1">
      <alignment horizontal="center" vertical="center" wrapText="1"/>
      <protection/>
    </xf>
    <xf numFmtId="3" fontId="3" fillId="0" borderId="13" xfId="74" applyNumberFormat="1" applyFont="1" applyFill="1" applyBorder="1" applyAlignment="1">
      <alignment horizontal="center" vertical="center" wrapText="1"/>
      <protection/>
    </xf>
    <xf numFmtId="3" fontId="3" fillId="0" borderId="13" xfId="83" applyNumberFormat="1" applyFont="1" applyFill="1" applyBorder="1" applyAlignment="1">
      <alignment horizontal="center" vertical="center" wrapText="1"/>
      <protection/>
    </xf>
    <xf numFmtId="3" fontId="3" fillId="0" borderId="13" xfId="0" applyNumberFormat="1" applyFont="1" applyFill="1" applyBorder="1" applyAlignment="1">
      <alignment vertical="center"/>
    </xf>
    <xf numFmtId="1" fontId="2" fillId="0" borderId="14" xfId="94" applyNumberFormat="1" applyFont="1" applyFill="1" applyBorder="1" applyAlignment="1">
      <alignment horizontal="center" vertical="center" wrapText="1"/>
      <protection/>
    </xf>
    <xf numFmtId="3" fontId="3" fillId="0" borderId="16" xfId="0" applyNumberFormat="1" applyFont="1" applyFill="1" applyBorder="1" applyAlignment="1">
      <alignment horizontal="center" vertical="center" wrapText="1"/>
    </xf>
    <xf numFmtId="182" fontId="3" fillId="0" borderId="0" xfId="0" applyNumberFormat="1" applyFont="1" applyFill="1" applyAlignment="1">
      <alignment horizontal="center" vertical="center" wrapText="1"/>
    </xf>
    <xf numFmtId="0" fontId="3" fillId="0" borderId="0" xfId="0" applyFont="1" applyFill="1" applyAlignment="1">
      <alignment horizontal="left" vertical="center"/>
    </xf>
    <xf numFmtId="182" fontId="1" fillId="0" borderId="12" xfId="67" applyNumberFormat="1" applyFont="1" applyFill="1" applyBorder="1" applyAlignment="1">
      <alignment horizontal="center" vertical="center" wrapText="1"/>
      <protection/>
    </xf>
    <xf numFmtId="0" fontId="2" fillId="0" borderId="14" xfId="74" applyFont="1" applyFill="1" applyBorder="1" applyAlignment="1">
      <alignment horizontal="center" vertical="center" wrapText="1"/>
      <protection/>
    </xf>
    <xf numFmtId="0" fontId="2" fillId="0" borderId="13" xfId="74" applyFont="1" applyFill="1" applyBorder="1" applyAlignment="1">
      <alignment vertical="center" wrapText="1"/>
      <protection/>
    </xf>
    <xf numFmtId="182" fontId="2" fillId="0" borderId="13" xfId="74" applyNumberFormat="1" applyFont="1" applyFill="1" applyBorder="1" applyAlignment="1">
      <alignment horizontal="center" vertical="center" wrapText="1"/>
      <protection/>
    </xf>
    <xf numFmtId="0" fontId="2" fillId="0" borderId="14" xfId="71" applyFont="1" applyFill="1" applyBorder="1" applyAlignment="1">
      <alignment horizontal="center" vertical="center" wrapText="1"/>
      <protection/>
    </xf>
    <xf numFmtId="0" fontId="2" fillId="0" borderId="13" xfId="71" applyFont="1" applyFill="1" applyBorder="1" applyAlignment="1">
      <alignment vertical="center" wrapText="1"/>
      <protection/>
    </xf>
    <xf numFmtId="182" fontId="2" fillId="0" borderId="13" xfId="71" applyNumberFormat="1" applyFont="1" applyFill="1" applyBorder="1" applyAlignment="1">
      <alignment horizontal="center" vertical="center" wrapText="1"/>
      <protection/>
    </xf>
    <xf numFmtId="0" fontId="2" fillId="0" borderId="13" xfId="71" applyFont="1" applyFill="1" applyBorder="1" applyAlignment="1">
      <alignment horizontal="left" vertical="center" wrapText="1"/>
      <protection/>
    </xf>
    <xf numFmtId="0" fontId="2" fillId="0" borderId="13" xfId="71" applyFont="1" applyFill="1" applyBorder="1" applyAlignment="1">
      <alignment horizontal="center" vertical="center" wrapText="1"/>
      <protection/>
    </xf>
    <xf numFmtId="49" fontId="3" fillId="0" borderId="14" xfId="86" applyNumberFormat="1" applyFont="1" applyFill="1" applyBorder="1" applyAlignment="1">
      <alignment horizontal="center" vertical="center"/>
      <protection/>
    </xf>
    <xf numFmtId="2" fontId="3" fillId="0" borderId="13" xfId="83" applyNumberFormat="1" applyFont="1" applyFill="1" applyBorder="1" applyAlignment="1">
      <alignment vertical="center" wrapText="1"/>
      <protection/>
    </xf>
    <xf numFmtId="182" fontId="3" fillId="0" borderId="13" xfId="83" applyNumberFormat="1" applyFont="1" applyFill="1" applyBorder="1" applyAlignment="1">
      <alignment horizontal="center" vertical="center" wrapText="1"/>
      <protection/>
    </xf>
    <xf numFmtId="0" fontId="2" fillId="0" borderId="13" xfId="74" applyFont="1" applyFill="1" applyBorder="1" applyAlignment="1">
      <alignment horizontal="left" vertical="center" wrapText="1"/>
      <protection/>
    </xf>
    <xf numFmtId="0" fontId="2" fillId="0" borderId="13" xfId="74" applyFont="1" applyFill="1" applyBorder="1" applyAlignment="1">
      <alignment horizontal="center" vertical="center" wrapText="1"/>
      <protection/>
    </xf>
    <xf numFmtId="182" fontId="2" fillId="0" borderId="13" xfId="0" applyNumberFormat="1" applyFont="1" applyFill="1" applyBorder="1" applyAlignment="1">
      <alignment horizontal="center" vertical="center" wrapText="1"/>
    </xf>
    <xf numFmtId="0" fontId="1" fillId="0" borderId="14" xfId="71" applyFont="1" applyFill="1" applyBorder="1" applyAlignment="1">
      <alignment horizontal="center" vertical="center" wrapText="1"/>
      <protection/>
    </xf>
    <xf numFmtId="0" fontId="1" fillId="0" borderId="13" xfId="71" applyFont="1" applyFill="1" applyBorder="1" applyAlignment="1">
      <alignment vertical="center" wrapText="1"/>
      <protection/>
    </xf>
    <xf numFmtId="182" fontId="1" fillId="0" borderId="13" xfId="71" applyNumberFormat="1" applyFont="1" applyFill="1" applyBorder="1" applyAlignment="1">
      <alignment horizontal="center" vertical="center" wrapText="1"/>
      <protection/>
    </xf>
    <xf numFmtId="0" fontId="1" fillId="0" borderId="13" xfId="71" applyFont="1" applyFill="1" applyBorder="1" applyAlignment="1">
      <alignment horizontal="left" vertical="center" wrapText="1"/>
      <protection/>
    </xf>
    <xf numFmtId="0" fontId="1" fillId="0" borderId="13" xfId="71" applyFont="1" applyFill="1" applyBorder="1" applyAlignment="1">
      <alignment horizontal="center" vertical="center" wrapText="1"/>
      <protection/>
    </xf>
    <xf numFmtId="0" fontId="3" fillId="0" borderId="13" xfId="86" applyFont="1" applyFill="1" applyBorder="1" applyAlignment="1">
      <alignment horizontal="left" vertical="center" wrapText="1"/>
      <protection/>
    </xf>
    <xf numFmtId="182" fontId="1" fillId="0" borderId="13" xfId="0" applyNumberFormat="1" applyFont="1" applyFill="1" applyBorder="1" applyAlignment="1">
      <alignment horizontal="center" vertical="center" wrapText="1"/>
    </xf>
    <xf numFmtId="0" fontId="3" fillId="0" borderId="14" xfId="71" applyFont="1" applyFill="1" applyBorder="1" applyAlignment="1">
      <alignment horizontal="center" vertical="center" wrapText="1"/>
      <protection/>
    </xf>
    <xf numFmtId="0" fontId="3" fillId="0" borderId="13" xfId="71" applyFont="1" applyFill="1" applyBorder="1" applyAlignment="1">
      <alignment vertical="center" wrapText="1"/>
      <protection/>
    </xf>
    <xf numFmtId="182" fontId="3" fillId="0" borderId="13" xfId="71" applyNumberFormat="1" applyFont="1" applyFill="1" applyBorder="1" applyAlignment="1">
      <alignment horizontal="center" vertical="center" wrapText="1"/>
      <protection/>
    </xf>
    <xf numFmtId="0" fontId="3" fillId="0" borderId="13" xfId="71" applyFont="1" applyFill="1" applyBorder="1" applyAlignment="1">
      <alignment horizontal="left" vertical="center" wrapText="1"/>
      <protection/>
    </xf>
    <xf numFmtId="0" fontId="3" fillId="0" borderId="13" xfId="71" applyFont="1" applyFill="1" applyBorder="1" applyAlignment="1">
      <alignment horizontal="center" vertical="center" wrapText="1"/>
      <protection/>
    </xf>
    <xf numFmtId="1" fontId="2" fillId="0" borderId="14" xfId="90" applyNumberFormat="1" applyFont="1" applyFill="1" applyBorder="1" applyAlignment="1">
      <alignment horizontal="center" vertical="center" wrapText="1"/>
      <protection/>
    </xf>
    <xf numFmtId="0" fontId="2" fillId="0" borderId="13" xfId="93" applyFont="1" applyFill="1" applyBorder="1" applyAlignment="1">
      <alignment vertical="center" wrapText="1"/>
      <protection/>
    </xf>
    <xf numFmtId="182" fontId="2" fillId="0" borderId="13" xfId="93" applyNumberFormat="1" applyFont="1" applyFill="1" applyBorder="1" applyAlignment="1">
      <alignment horizontal="center" vertical="center" wrapText="1"/>
      <protection/>
    </xf>
    <xf numFmtId="0" fontId="2" fillId="0" borderId="13" xfId="89" applyFont="1" applyFill="1" applyBorder="1" applyAlignment="1">
      <alignment horizontal="left" vertical="center" wrapText="1"/>
      <protection/>
    </xf>
    <xf numFmtId="49" fontId="3" fillId="0" borderId="14" xfId="90" applyNumberFormat="1" applyFont="1" applyFill="1" applyBorder="1" applyAlignment="1">
      <alignment horizontal="center" vertical="center" wrapText="1"/>
      <protection/>
    </xf>
    <xf numFmtId="0" fontId="3" fillId="0" borderId="13" xfId="93" applyFont="1" applyFill="1" applyBorder="1" applyAlignment="1">
      <alignment vertical="center" wrapText="1"/>
      <protection/>
    </xf>
    <xf numFmtId="182" fontId="3" fillId="0" borderId="13" xfId="93" applyNumberFormat="1" applyFont="1" applyFill="1" applyBorder="1" applyAlignment="1">
      <alignment horizontal="center" vertical="center" wrapText="1"/>
      <protection/>
    </xf>
    <xf numFmtId="0" fontId="3" fillId="0" borderId="13" xfId="89" applyFont="1" applyFill="1" applyBorder="1" applyAlignment="1">
      <alignment horizontal="left" vertical="center" wrapText="1"/>
      <protection/>
    </xf>
    <xf numFmtId="0" fontId="3" fillId="0" borderId="13" xfId="90" applyFont="1" applyFill="1" applyBorder="1" applyAlignment="1">
      <alignment vertical="center" wrapText="1"/>
      <protection/>
    </xf>
    <xf numFmtId="182" fontId="3" fillId="0" borderId="13" xfId="90" applyNumberFormat="1" applyFont="1" applyFill="1" applyBorder="1" applyAlignment="1">
      <alignment horizontal="center" vertical="center" wrapText="1"/>
      <protection/>
    </xf>
    <xf numFmtId="2" fontId="2" fillId="0" borderId="13" xfId="0" applyNumberFormat="1" applyFont="1" applyFill="1" applyBorder="1" applyAlignment="1">
      <alignment vertical="center" wrapText="1"/>
    </xf>
    <xf numFmtId="182" fontId="3" fillId="0" borderId="13" xfId="0" applyNumberFormat="1" applyFont="1" applyFill="1" applyBorder="1" applyAlignment="1">
      <alignment horizontal="center" vertical="center" wrapText="1"/>
    </xf>
    <xf numFmtId="0" fontId="3" fillId="0" borderId="14" xfId="0" applyFont="1" applyFill="1" applyBorder="1" applyAlignment="1">
      <alignment horizontal="centerContinuous" vertical="center"/>
    </xf>
    <xf numFmtId="49" fontId="2" fillId="0" borderId="14" xfId="90" applyNumberFormat="1" applyFont="1" applyFill="1" applyBorder="1" applyAlignment="1">
      <alignment horizontal="center" vertical="center" wrapText="1"/>
      <protection/>
    </xf>
    <xf numFmtId="0" fontId="2" fillId="0" borderId="13" xfId="92" applyFont="1" applyFill="1" applyBorder="1" applyAlignment="1">
      <alignment horizontal="left" vertical="center" wrapText="1"/>
      <protection/>
    </xf>
    <xf numFmtId="1" fontId="2" fillId="0" borderId="14" xfId="96" applyNumberFormat="1" applyFont="1" applyFill="1" applyBorder="1" applyAlignment="1">
      <alignment horizontal="center" vertical="center"/>
      <protection/>
    </xf>
    <xf numFmtId="0" fontId="2" fillId="0" borderId="13" xfId="96" applyFont="1" applyFill="1" applyBorder="1" applyAlignment="1">
      <alignment vertical="center" wrapText="1"/>
      <protection/>
    </xf>
    <xf numFmtId="182" fontId="2" fillId="0" borderId="13" xfId="96" applyNumberFormat="1" applyFont="1" applyFill="1" applyBorder="1" applyAlignment="1">
      <alignment horizontal="center" vertical="center" wrapText="1"/>
      <protection/>
    </xf>
    <xf numFmtId="0" fontId="2" fillId="0" borderId="13" xfId="96" applyFont="1" applyFill="1" applyBorder="1" applyAlignment="1">
      <alignment horizontal="left" vertical="center" wrapText="1"/>
      <protection/>
    </xf>
    <xf numFmtId="49" fontId="3" fillId="0" borderId="14" xfId="96" applyNumberFormat="1" applyFont="1" applyFill="1" applyBorder="1" applyAlignment="1">
      <alignment horizontal="center" vertical="center"/>
      <protection/>
    </xf>
    <xf numFmtId="0" fontId="3" fillId="0" borderId="13" xfId="96" applyFont="1" applyFill="1" applyBorder="1" applyAlignment="1">
      <alignment horizontal="left" vertical="center" wrapText="1"/>
      <protection/>
    </xf>
    <xf numFmtId="171" fontId="2" fillId="0" borderId="13" xfId="67" applyNumberFormat="1" applyFont="1" applyFill="1" applyBorder="1" applyAlignment="1">
      <alignment vertical="center" wrapText="1"/>
      <protection/>
    </xf>
    <xf numFmtId="4" fontId="2" fillId="0" borderId="13" xfId="46" applyNumberFormat="1" applyFont="1" applyFill="1" applyBorder="1" applyAlignment="1">
      <alignment horizontal="left" vertical="center" wrapText="1"/>
    </xf>
    <xf numFmtId="0" fontId="3" fillId="0" borderId="13" xfId="0" applyFont="1" applyFill="1" applyBorder="1" applyAlignment="1">
      <alignment horizontal="left" vertical="center"/>
    </xf>
    <xf numFmtId="182" fontId="3" fillId="0" borderId="13" xfId="96" applyNumberFormat="1" applyFont="1" applyFill="1" applyBorder="1" applyAlignment="1">
      <alignment horizontal="center" vertical="center" wrapText="1"/>
      <protection/>
    </xf>
    <xf numFmtId="2" fontId="3" fillId="0" borderId="13" xfId="87" applyNumberFormat="1" applyFont="1" applyFill="1" applyBorder="1" applyAlignment="1">
      <alignment horizontal="left" vertical="center" wrapText="1"/>
      <protection/>
    </xf>
    <xf numFmtId="182" fontId="3" fillId="0" borderId="13" xfId="87" applyNumberFormat="1" applyFont="1" applyFill="1" applyBorder="1" applyAlignment="1">
      <alignment horizontal="center" vertical="center" wrapText="1"/>
      <protection/>
    </xf>
    <xf numFmtId="0" fontId="3" fillId="0" borderId="13" xfId="87" applyFont="1" applyFill="1" applyBorder="1" applyAlignment="1">
      <alignment horizontal="center" vertical="center" wrapText="1"/>
      <protection/>
    </xf>
    <xf numFmtId="0" fontId="2" fillId="0" borderId="13" xfId="86" applyFont="1" applyFill="1" applyBorder="1" applyAlignment="1">
      <alignment vertical="center" wrapText="1"/>
      <protection/>
    </xf>
    <xf numFmtId="182" fontId="2" fillId="0" borderId="13" xfId="86" applyNumberFormat="1" applyFont="1" applyFill="1" applyBorder="1" applyAlignment="1">
      <alignment horizontal="center" vertical="center" wrapText="1"/>
      <protection/>
    </xf>
    <xf numFmtId="0" fontId="3" fillId="0" borderId="13" xfId="96" applyFont="1" applyFill="1" applyBorder="1" applyAlignment="1">
      <alignment vertical="center" wrapText="1"/>
      <protection/>
    </xf>
    <xf numFmtId="0" fontId="2" fillId="0" borderId="15" xfId="74" applyFont="1" applyFill="1" applyBorder="1" applyAlignment="1">
      <alignment vertical="center"/>
      <protection/>
    </xf>
    <xf numFmtId="0" fontId="2" fillId="0" borderId="0" xfId="74" applyFont="1" applyFill="1">
      <alignment/>
      <protection/>
    </xf>
    <xf numFmtId="0" fontId="1" fillId="0" borderId="0" xfId="74" applyFont="1" applyFill="1" applyAlignment="1">
      <alignment horizontal="center"/>
      <protection/>
    </xf>
    <xf numFmtId="0" fontId="2" fillId="0" borderId="15" xfId="71" applyFont="1" applyFill="1" applyBorder="1" applyAlignment="1">
      <alignment vertical="center"/>
      <protection/>
    </xf>
    <xf numFmtId="0" fontId="3" fillId="0" borderId="15" xfId="89" applyFont="1" applyFill="1" applyBorder="1" applyAlignment="1">
      <alignment horizontal="center" vertical="center" wrapText="1"/>
      <protection/>
    </xf>
    <xf numFmtId="0" fontId="3" fillId="0" borderId="15" xfId="71" applyFont="1" applyFill="1" applyBorder="1" applyAlignment="1">
      <alignment vertical="center"/>
      <protection/>
    </xf>
    <xf numFmtId="0" fontId="1" fillId="0" borderId="15" xfId="71" applyFont="1" applyFill="1" applyBorder="1" applyAlignment="1">
      <alignment vertical="center"/>
      <protection/>
    </xf>
    <xf numFmtId="0" fontId="1" fillId="0" borderId="15" xfId="0" applyFont="1" applyFill="1" applyBorder="1" applyAlignment="1">
      <alignment horizontal="center" vertical="center" wrapText="1"/>
    </xf>
    <xf numFmtId="0" fontId="2" fillId="0" borderId="15" xfId="96" applyFont="1" applyFill="1" applyBorder="1" applyAlignment="1">
      <alignment horizontal="center" vertical="center" wrapText="1"/>
      <protection/>
    </xf>
    <xf numFmtId="4" fontId="3" fillId="0" borderId="13" xfId="46" applyNumberFormat="1" applyFont="1" applyFill="1" applyBorder="1" applyAlignment="1">
      <alignment horizontal="left" vertical="center" wrapText="1"/>
    </xf>
    <xf numFmtId="171" fontId="3" fillId="0" borderId="13" xfId="0" applyNumberFormat="1" applyFont="1" applyFill="1" applyBorder="1" applyAlignment="1">
      <alignment horizontal="left" vertical="center" wrapText="1"/>
    </xf>
    <xf numFmtId="171" fontId="3" fillId="0" borderId="13" xfId="67" applyNumberFormat="1" applyFont="1" applyFill="1" applyBorder="1" applyAlignment="1">
      <alignment horizontal="left" vertical="center" wrapText="1"/>
      <protection/>
    </xf>
    <xf numFmtId="43" fontId="2" fillId="0" borderId="13" xfId="85" applyNumberFormat="1" applyFont="1" applyFill="1" applyBorder="1" applyAlignment="1">
      <alignment vertical="center" wrapText="1"/>
      <protection/>
    </xf>
    <xf numFmtId="182" fontId="2" fillId="0" borderId="13" xfId="85" applyNumberFormat="1" applyFont="1" applyFill="1" applyBorder="1" applyAlignment="1">
      <alignment horizontal="center" vertical="center" wrapText="1"/>
      <protection/>
    </xf>
    <xf numFmtId="43" fontId="3" fillId="0" borderId="13" xfId="85" applyNumberFormat="1" applyFont="1" applyFill="1" applyBorder="1" applyAlignment="1">
      <alignment vertical="center" wrapText="1"/>
      <protection/>
    </xf>
    <xf numFmtId="182" fontId="3" fillId="0" borderId="13" xfId="85" applyNumberFormat="1" applyFont="1" applyFill="1" applyBorder="1" applyAlignment="1">
      <alignment horizontal="center" vertical="center" wrapText="1"/>
      <protection/>
    </xf>
    <xf numFmtId="1" fontId="2" fillId="0" borderId="14" xfId="97" applyNumberFormat="1" applyFont="1" applyFill="1" applyBorder="1" applyAlignment="1">
      <alignment horizontal="center" vertical="center" wrapText="1"/>
      <protection/>
    </xf>
    <xf numFmtId="0" fontId="3" fillId="0" borderId="13" xfId="86" applyFont="1" applyFill="1" applyBorder="1" applyAlignment="1">
      <alignment vertical="center" wrapText="1"/>
      <protection/>
    </xf>
    <xf numFmtId="182" fontId="3" fillId="0" borderId="13" xfId="86" applyNumberFormat="1" applyFont="1" applyFill="1" applyBorder="1" applyAlignment="1">
      <alignment horizontal="center" vertical="center" wrapText="1"/>
      <protection/>
    </xf>
    <xf numFmtId="49" fontId="2" fillId="0" borderId="14" xfId="94" applyNumberFormat="1" applyFont="1" applyFill="1" applyBorder="1" applyAlignment="1">
      <alignment horizontal="center" vertical="center" wrapText="1"/>
      <protection/>
    </xf>
    <xf numFmtId="4" fontId="2" fillId="0" borderId="15" xfId="94" applyNumberFormat="1" applyFont="1" applyFill="1" applyBorder="1" applyAlignment="1">
      <alignment horizontal="center" vertical="center"/>
      <protection/>
    </xf>
    <xf numFmtId="4" fontId="3" fillId="0" borderId="15" xfId="94" applyNumberFormat="1" applyFont="1" applyFill="1" applyBorder="1" applyAlignment="1">
      <alignment horizontal="center" vertical="center" wrapText="1"/>
      <protection/>
    </xf>
    <xf numFmtId="4" fontId="3" fillId="0" borderId="15" xfId="94" applyNumberFormat="1" applyFont="1" applyFill="1" applyBorder="1" applyAlignment="1">
      <alignment horizontal="center" vertical="center"/>
      <protection/>
    </xf>
    <xf numFmtId="4" fontId="3" fillId="0" borderId="13" xfId="46" applyNumberFormat="1" applyFont="1" applyFill="1" applyBorder="1" applyAlignment="1">
      <alignment horizontal="center" vertical="center" wrapText="1"/>
    </xf>
    <xf numFmtId="0" fontId="2" fillId="0" borderId="14" xfId="76" applyFont="1" applyFill="1" applyBorder="1" applyAlignment="1">
      <alignment horizontal="center"/>
      <protection/>
    </xf>
    <xf numFmtId="0" fontId="2" fillId="0" borderId="13" xfId="76" applyFont="1" applyFill="1" applyBorder="1" applyAlignment="1">
      <alignment horizontal="left" vertical="center" wrapText="1"/>
      <protection/>
    </xf>
    <xf numFmtId="3" fontId="2" fillId="0" borderId="13" xfId="76" applyNumberFormat="1" applyFont="1" applyFill="1" applyBorder="1" applyAlignment="1">
      <alignment horizontal="center" vertical="center" wrapText="1"/>
      <protection/>
    </xf>
    <xf numFmtId="0" fontId="2" fillId="0" borderId="13" xfId="76" applyFont="1" applyFill="1" applyBorder="1" applyAlignment="1">
      <alignment vertical="center" wrapText="1"/>
      <protection/>
    </xf>
    <xf numFmtId="0" fontId="2" fillId="0" borderId="13" xfId="76" applyFont="1" applyFill="1" applyBorder="1" applyAlignment="1">
      <alignment horizontal="center" vertical="center" wrapText="1"/>
      <protection/>
    </xf>
    <xf numFmtId="0" fontId="3" fillId="0" borderId="14" xfId="76" applyFont="1" applyFill="1" applyBorder="1" applyAlignment="1">
      <alignment horizontal="center" vertical="center"/>
      <protection/>
    </xf>
    <xf numFmtId="0" fontId="3" fillId="0" borderId="13" xfId="76" applyFont="1" applyFill="1" applyBorder="1" applyAlignment="1">
      <alignment vertical="center" wrapText="1"/>
      <protection/>
    </xf>
    <xf numFmtId="3" fontId="3" fillId="0" borderId="13" xfId="76" applyNumberFormat="1" applyFont="1" applyFill="1" applyBorder="1" applyAlignment="1">
      <alignment vertical="center" wrapText="1"/>
      <protection/>
    </xf>
    <xf numFmtId="0" fontId="3" fillId="0" borderId="13" xfId="76" applyFont="1" applyFill="1" applyBorder="1" applyAlignment="1">
      <alignment horizontal="center" vertical="center" wrapText="1"/>
      <protection/>
    </xf>
    <xf numFmtId="3" fontId="3" fillId="0" borderId="13" xfId="76" applyNumberFormat="1" applyFont="1" applyFill="1" applyBorder="1" applyAlignment="1">
      <alignment horizontal="center" vertical="center"/>
      <protection/>
    </xf>
    <xf numFmtId="2" fontId="2" fillId="0" borderId="13" xfId="0" applyNumberFormat="1" applyFont="1" applyFill="1" applyBorder="1" applyAlignment="1">
      <alignment horizontal="left" vertical="center" wrapText="1"/>
    </xf>
    <xf numFmtId="3" fontId="2" fillId="0" borderId="13" xfId="90" applyNumberFormat="1" applyFont="1" applyFill="1" applyBorder="1" applyAlignment="1">
      <alignment horizontal="center" vertical="center"/>
      <protection/>
    </xf>
    <xf numFmtId="3" fontId="3" fillId="0" borderId="13" xfId="50" applyNumberFormat="1" applyFont="1" applyFill="1" applyBorder="1" applyAlignment="1">
      <alignment horizontal="center" vertical="center"/>
    </xf>
    <xf numFmtId="3" fontId="3" fillId="0" borderId="13" xfId="43" applyNumberFormat="1" applyFont="1" applyFill="1" applyBorder="1" applyAlignment="1">
      <alignment horizontal="center" vertical="center"/>
    </xf>
    <xf numFmtId="3" fontId="3" fillId="0" borderId="13" xfId="43" applyNumberFormat="1" applyFont="1" applyFill="1" applyBorder="1" applyAlignment="1">
      <alignment horizontal="center" vertical="center" wrapText="1"/>
    </xf>
    <xf numFmtId="3" fontId="1" fillId="0" borderId="13" xfId="0" applyNumberFormat="1" applyFont="1" applyFill="1" applyBorder="1" applyAlignment="1">
      <alignment vertical="center"/>
    </xf>
    <xf numFmtId="3" fontId="3" fillId="0" borderId="13" xfId="0" applyNumberFormat="1" applyFont="1" applyFill="1" applyBorder="1" applyAlignment="1">
      <alignment/>
    </xf>
    <xf numFmtId="3" fontId="2" fillId="0" borderId="13" xfId="83" applyNumberFormat="1" applyFont="1" applyFill="1" applyBorder="1" applyAlignment="1">
      <alignment horizontal="center" vertical="center" wrapText="1"/>
      <protection/>
    </xf>
    <xf numFmtId="2" fontId="3" fillId="0" borderId="13" xfId="83" applyNumberFormat="1" applyFont="1" applyFill="1" applyBorder="1" applyAlignment="1">
      <alignment horizontal="left" vertical="center" wrapText="1"/>
      <protection/>
    </xf>
    <xf numFmtId="2" fontId="2" fillId="0" borderId="13" xfId="83" applyNumberFormat="1" applyFont="1" applyFill="1" applyBorder="1" applyAlignment="1">
      <alignment horizontal="left" vertical="center" wrapText="1"/>
      <protection/>
    </xf>
    <xf numFmtId="49" fontId="3" fillId="0" borderId="14" xfId="0" applyNumberFormat="1" applyFont="1" applyFill="1" applyBorder="1" applyAlignment="1">
      <alignment horizontal="center" vertical="center"/>
    </xf>
    <xf numFmtId="171" fontId="3" fillId="0" borderId="16" xfId="67" applyNumberFormat="1" applyFont="1" applyFill="1" applyBorder="1" applyAlignment="1">
      <alignment horizontal="left" vertical="center" wrapText="1"/>
      <protection/>
    </xf>
    <xf numFmtId="4" fontId="3" fillId="0" borderId="16" xfId="46" applyNumberFormat="1" applyFont="1" applyFill="1" applyBorder="1" applyAlignment="1">
      <alignment horizontal="center" vertical="center" wrapText="1"/>
    </xf>
    <xf numFmtId="3" fontId="3" fillId="0" borderId="16" xfId="43" applyNumberFormat="1" applyFont="1" applyFill="1" applyBorder="1" applyAlignment="1">
      <alignment horizontal="center" vertical="center"/>
    </xf>
    <xf numFmtId="0" fontId="2" fillId="0" borderId="15" xfId="76" applyFont="1" applyFill="1" applyBorder="1">
      <alignment/>
      <protection/>
    </xf>
    <xf numFmtId="0" fontId="3" fillId="0" borderId="15" xfId="76" applyFont="1" applyFill="1" applyBorder="1" applyAlignment="1">
      <alignment vertical="center"/>
      <protection/>
    </xf>
    <xf numFmtId="0" fontId="1" fillId="0" borderId="15" xfId="96" applyFont="1" applyFill="1" applyBorder="1" applyAlignment="1">
      <alignment horizontal="center" vertical="center" wrapText="1"/>
      <protection/>
    </xf>
    <xf numFmtId="0" fontId="2" fillId="0" borderId="15" xfId="89" applyFont="1" applyFill="1" applyBorder="1" applyAlignment="1">
      <alignment horizontal="center" vertical="center" wrapText="1"/>
      <protection/>
    </xf>
    <xf numFmtId="0" fontId="3" fillId="0" borderId="19" xfId="0" applyFont="1" applyFill="1" applyBorder="1" applyAlignment="1">
      <alignment horizontal="center" vertical="center" wrapText="1"/>
    </xf>
    <xf numFmtId="3" fontId="2" fillId="0" borderId="13" xfId="50" applyNumberFormat="1" applyFont="1" applyFill="1" applyBorder="1" applyAlignment="1">
      <alignment horizontal="center" vertical="center"/>
    </xf>
    <xf numFmtId="0" fontId="1" fillId="0" borderId="0" xfId="67" applyFont="1" applyFill="1" applyBorder="1" applyAlignment="1">
      <alignment horizontal="left" vertical="center" wrapText="1"/>
      <protection/>
    </xf>
    <xf numFmtId="182" fontId="1" fillId="0" borderId="0" xfId="67" applyNumberFormat="1" applyFont="1" applyFill="1" applyBorder="1" applyAlignment="1">
      <alignment horizontal="center" vertical="center" wrapText="1"/>
      <protection/>
    </xf>
    <xf numFmtId="187" fontId="1" fillId="0" borderId="0" xfId="67" applyNumberFormat="1" applyFont="1" applyFill="1" applyBorder="1" applyAlignment="1">
      <alignment horizontal="center" vertical="center" wrapText="1"/>
      <protection/>
    </xf>
    <xf numFmtId="0" fontId="3" fillId="0" borderId="0" xfId="0" applyFont="1" applyFill="1" applyBorder="1" applyAlignment="1">
      <alignment vertical="center"/>
    </xf>
    <xf numFmtId="0" fontId="1" fillId="0" borderId="0" xfId="67" applyFont="1" applyFill="1" applyBorder="1" applyAlignment="1">
      <alignment horizontal="center" vertical="center" wrapText="1"/>
      <protection/>
    </xf>
    <xf numFmtId="0" fontId="3" fillId="0" borderId="0" xfId="0" applyFont="1" applyFill="1" applyAlignment="1">
      <alignment vertical="center"/>
    </xf>
    <xf numFmtId="188" fontId="1" fillId="0" borderId="12" xfId="67" applyNumberFormat="1" applyFont="1" applyFill="1" applyBorder="1" applyAlignment="1">
      <alignment horizontal="center" vertical="center" wrapText="1"/>
      <protection/>
    </xf>
    <xf numFmtId="3" fontId="1" fillId="0" borderId="12" xfId="67" applyNumberFormat="1" applyFont="1" applyFill="1" applyBorder="1" applyAlignment="1">
      <alignment horizontal="center" vertical="center" wrapText="1"/>
      <protection/>
    </xf>
    <xf numFmtId="188" fontId="1" fillId="0" borderId="20" xfId="67" applyNumberFormat="1" applyFont="1" applyFill="1" applyBorder="1" applyAlignment="1">
      <alignment horizontal="center" vertical="center" wrapText="1"/>
      <protection/>
    </xf>
    <xf numFmtId="3" fontId="1" fillId="0" borderId="20" xfId="67" applyNumberFormat="1" applyFont="1" applyFill="1" applyBorder="1" applyAlignment="1">
      <alignment horizontal="center" vertical="center" wrapText="1"/>
      <protection/>
    </xf>
    <xf numFmtId="0" fontId="1" fillId="13" borderId="13"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Alignment="1">
      <alignment vertical="center"/>
    </xf>
    <xf numFmtId="0" fontId="2" fillId="0" borderId="13"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3" fontId="2" fillId="0" borderId="13" xfId="0" applyNumberFormat="1" applyFont="1" applyFill="1" applyBorder="1" applyAlignment="1">
      <alignment horizontal="right" vertical="center"/>
    </xf>
    <xf numFmtId="0" fontId="2" fillId="0" borderId="13" xfId="0" applyFont="1" applyFill="1" applyBorder="1" applyAlignment="1">
      <alignment horizontal="center" vertical="center"/>
    </xf>
    <xf numFmtId="0" fontId="2" fillId="0" borderId="13"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3" fillId="0" borderId="13" xfId="0" applyFont="1" applyFill="1" applyBorder="1" applyAlignment="1">
      <alignment horizontal="left" vertical="center" wrapText="1"/>
    </xf>
    <xf numFmtId="3" fontId="3" fillId="0" borderId="13" xfId="0" applyNumberFormat="1" applyFont="1" applyFill="1" applyBorder="1" applyAlignment="1">
      <alignment horizontal="right" vertical="center"/>
    </xf>
    <xf numFmtId="0" fontId="3" fillId="0" borderId="13" xfId="0" applyFont="1" applyFill="1" applyBorder="1" applyAlignment="1">
      <alignment vertical="center"/>
    </xf>
    <xf numFmtId="184" fontId="3" fillId="0" borderId="13" xfId="67" applyNumberFormat="1" applyFont="1" applyFill="1" applyBorder="1" applyAlignment="1">
      <alignment horizontal="center" vertical="center" wrapText="1"/>
      <protection/>
    </xf>
    <xf numFmtId="0" fontId="6" fillId="0" borderId="0" xfId="0" applyFont="1" applyFill="1" applyBorder="1" applyAlignment="1">
      <alignment vertical="center"/>
    </xf>
    <xf numFmtId="0" fontId="6" fillId="0" borderId="0" xfId="0" applyFont="1" applyFill="1" applyAlignment="1">
      <alignment vertical="center"/>
    </xf>
    <xf numFmtId="49" fontId="2" fillId="0" borderId="13" xfId="0" applyNumberFormat="1" applyFont="1" applyFill="1" applyBorder="1" applyAlignment="1">
      <alignment horizontal="center" vertical="center" wrapText="1"/>
    </xf>
    <xf numFmtId="0" fontId="2" fillId="0" borderId="13" xfId="0" applyFont="1" applyFill="1" applyBorder="1" applyAlignment="1">
      <alignment vertical="center" wrapText="1"/>
    </xf>
    <xf numFmtId="1" fontId="3" fillId="0" borderId="13" xfId="84" applyNumberFormat="1" applyFont="1" applyFill="1" applyBorder="1" applyAlignment="1">
      <alignment vertical="center" wrapText="1"/>
      <protection/>
    </xf>
    <xf numFmtId="3" fontId="2" fillId="0" borderId="13" xfId="0" applyNumberFormat="1" applyFont="1" applyFill="1" applyBorder="1" applyAlignment="1">
      <alignment horizontal="left" vertical="center" wrapText="1"/>
    </xf>
    <xf numFmtId="3" fontId="2" fillId="0" borderId="13" xfId="0" applyNumberFormat="1" applyFont="1" applyFill="1" applyBorder="1" applyAlignment="1">
      <alignment horizontal="center" vertical="center" wrapText="1"/>
    </xf>
    <xf numFmtId="3" fontId="2" fillId="0" borderId="13" xfId="0" applyNumberFormat="1" applyFont="1" applyFill="1" applyBorder="1" applyAlignment="1">
      <alignment vertical="center"/>
    </xf>
    <xf numFmtId="0" fontId="2" fillId="0" borderId="13" xfId="86" applyFont="1" applyFill="1" applyBorder="1" applyAlignment="1">
      <alignment horizontal="left" vertical="center" wrapText="1"/>
      <protection/>
    </xf>
    <xf numFmtId="0" fontId="2" fillId="0" borderId="13" xfId="86" applyFont="1" applyFill="1" applyBorder="1" applyAlignment="1">
      <alignment horizontal="center" vertical="center" wrapText="1"/>
      <protection/>
    </xf>
    <xf numFmtId="0" fontId="3" fillId="0" borderId="13" xfId="86" applyFont="1" applyFill="1" applyBorder="1" applyAlignment="1">
      <alignment horizontal="center" vertical="center" wrapText="1"/>
      <protection/>
    </xf>
    <xf numFmtId="3" fontId="3" fillId="0" borderId="13" xfId="0" applyNumberFormat="1" applyFont="1" applyFill="1" applyBorder="1" applyAlignment="1">
      <alignment horizontal="right" vertical="center" wrapText="1"/>
    </xf>
    <xf numFmtId="49" fontId="3" fillId="0" borderId="13" xfId="0" applyNumberFormat="1" applyFont="1" applyFill="1" applyBorder="1" applyAlignment="1">
      <alignment horizontal="center" vertical="center" wrapText="1"/>
    </xf>
    <xf numFmtId="189" fontId="3" fillId="0" borderId="13" xfId="0" applyNumberFormat="1" applyFont="1" applyFill="1" applyBorder="1" applyAlignment="1">
      <alignment horizontal="left" vertical="center" wrapText="1"/>
    </xf>
    <xf numFmtId="189" fontId="3" fillId="0" borderId="13" xfId="0" applyNumberFormat="1" applyFont="1" applyFill="1" applyBorder="1" applyAlignment="1">
      <alignment horizontal="center" vertical="center" wrapText="1"/>
    </xf>
    <xf numFmtId="3" fontId="3" fillId="0" borderId="13" xfId="43" applyNumberFormat="1" applyFont="1" applyFill="1" applyBorder="1" applyAlignment="1">
      <alignment horizontal="right" vertical="center" wrapText="1"/>
    </xf>
    <xf numFmtId="3" fontId="3" fillId="0" borderId="13" xfId="43" applyNumberFormat="1" applyFont="1" applyFill="1" applyBorder="1" applyAlignment="1">
      <alignment horizontal="right" vertical="center"/>
    </xf>
    <xf numFmtId="4" fontId="3" fillId="0" borderId="13" xfId="0" applyNumberFormat="1" applyFont="1" applyFill="1" applyBorder="1" applyAlignment="1">
      <alignment horizontal="center" vertical="center" wrapText="1"/>
    </xf>
    <xf numFmtId="4" fontId="3" fillId="0" borderId="0" xfId="0" applyNumberFormat="1" applyFont="1" applyFill="1" applyAlignment="1">
      <alignment vertical="center"/>
    </xf>
    <xf numFmtId="3" fontId="3" fillId="0" borderId="13" xfId="67" applyNumberFormat="1" applyFont="1" applyFill="1" applyBorder="1" applyAlignment="1">
      <alignment horizontal="right" vertical="center" wrapText="1"/>
      <protection/>
    </xf>
    <xf numFmtId="3" fontId="3" fillId="0" borderId="13" xfId="0" applyNumberFormat="1" applyFont="1" applyFill="1" applyBorder="1" applyAlignment="1">
      <alignment horizontal="center" vertical="center" wrapText="1"/>
    </xf>
    <xf numFmtId="184" fontId="2" fillId="0" borderId="13" xfId="67" applyNumberFormat="1" applyFont="1" applyFill="1" applyBorder="1" applyAlignment="1">
      <alignment horizontal="center" vertical="center" wrapText="1"/>
      <protection/>
    </xf>
    <xf numFmtId="0" fontId="3"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3" fontId="3" fillId="0" borderId="0" xfId="0" applyNumberFormat="1" applyFont="1" applyFill="1" applyAlignment="1">
      <alignment horizontal="right" vertical="center"/>
    </xf>
    <xf numFmtId="3" fontId="3" fillId="0" borderId="13" xfId="71" applyNumberFormat="1" applyFont="1" applyFill="1" applyBorder="1" applyAlignment="1">
      <alignment horizontal="center" vertical="center" wrapText="1"/>
      <protection/>
    </xf>
    <xf numFmtId="3" fontId="1" fillId="0" borderId="13" xfId="71" applyNumberFormat="1" applyFont="1" applyFill="1" applyBorder="1" applyAlignment="1">
      <alignment horizontal="center" vertical="center" wrapText="1"/>
      <protection/>
    </xf>
    <xf numFmtId="3" fontId="3" fillId="0" borderId="13" xfId="90" applyNumberFormat="1" applyFont="1" applyFill="1" applyBorder="1" applyAlignment="1">
      <alignment horizontal="center" vertical="center"/>
      <protection/>
    </xf>
    <xf numFmtId="3" fontId="3" fillId="0" borderId="13" xfId="0" applyNumberFormat="1" applyFont="1" applyFill="1" applyBorder="1" applyAlignment="1">
      <alignment horizontal="center"/>
    </xf>
    <xf numFmtId="3" fontId="2" fillId="0" borderId="13" xfId="43" applyNumberFormat="1" applyFont="1" applyFill="1" applyBorder="1" applyAlignment="1">
      <alignment horizontal="center" vertical="center"/>
    </xf>
    <xf numFmtId="3" fontId="6" fillId="0" borderId="13" xfId="90" applyNumberFormat="1" applyFont="1" applyFill="1" applyBorder="1" applyAlignment="1">
      <alignment horizontal="center" vertical="center"/>
      <protection/>
    </xf>
    <xf numFmtId="3" fontId="1" fillId="0" borderId="13" xfId="0" applyNumberFormat="1" applyFont="1" applyFill="1" applyBorder="1" applyAlignment="1">
      <alignment horizontal="center" vertical="center" wrapText="1"/>
    </xf>
    <xf numFmtId="3" fontId="3" fillId="0" borderId="13" xfId="49" applyNumberFormat="1" applyFont="1" applyFill="1" applyBorder="1" applyAlignment="1">
      <alignment horizontal="center" vertical="center" wrapText="1"/>
    </xf>
    <xf numFmtId="3" fontId="2" fillId="0" borderId="13" xfId="49" applyNumberFormat="1" applyFont="1" applyFill="1" applyBorder="1" applyAlignment="1">
      <alignment horizontal="center" vertical="center" wrapText="1"/>
    </xf>
    <xf numFmtId="0" fontId="3" fillId="0" borderId="0" xfId="0" applyFont="1" applyAlignment="1">
      <alignment/>
    </xf>
    <xf numFmtId="0" fontId="3" fillId="0" borderId="13" xfId="0" applyFont="1" applyFill="1" applyBorder="1" applyAlignment="1">
      <alignment vertical="center" wrapText="1"/>
    </xf>
    <xf numFmtId="0" fontId="3" fillId="0" borderId="0" xfId="0" applyFont="1" applyFill="1" applyAlignment="1">
      <alignment vertical="center" wrapText="1"/>
    </xf>
    <xf numFmtId="0" fontId="1" fillId="0" borderId="18" xfId="0" applyFont="1" applyFill="1" applyBorder="1" applyAlignment="1">
      <alignment vertical="center"/>
    </xf>
    <xf numFmtId="182" fontId="1" fillId="0" borderId="18" xfId="0" applyNumberFormat="1" applyFont="1" applyFill="1" applyBorder="1" applyAlignment="1">
      <alignment horizontal="center" vertical="center" wrapText="1"/>
    </xf>
    <xf numFmtId="0" fontId="1" fillId="0" borderId="18" xfId="0" applyFont="1" applyFill="1" applyBorder="1" applyAlignment="1">
      <alignment horizontal="left" vertical="center"/>
    </xf>
    <xf numFmtId="0" fontId="1" fillId="0" borderId="21" xfId="0" applyFont="1" applyFill="1" applyBorder="1" applyAlignment="1">
      <alignment vertical="center"/>
    </xf>
    <xf numFmtId="4" fontId="3" fillId="0" borderId="0" xfId="0" applyNumberFormat="1" applyFont="1" applyFill="1" applyAlignment="1">
      <alignment horizontal="right" vertical="center"/>
    </xf>
    <xf numFmtId="192" fontId="3" fillId="0" borderId="0" xfId="0" applyNumberFormat="1" applyFont="1" applyFill="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2" fillId="0" borderId="15" xfId="0" applyFont="1" applyFill="1" applyBorder="1" applyAlignment="1">
      <alignment vertical="center"/>
    </xf>
    <xf numFmtId="1" fontId="3" fillId="0" borderId="14" xfId="86" applyNumberFormat="1" applyFont="1" applyFill="1" applyBorder="1" applyAlignment="1">
      <alignment horizontal="center" vertical="center"/>
      <protection/>
    </xf>
    <xf numFmtId="49" fontId="3" fillId="0" borderId="14" xfId="0" applyNumberFormat="1" applyFont="1" applyFill="1" applyBorder="1" applyAlignment="1">
      <alignment horizontal="center" vertical="center" wrapText="1"/>
    </xf>
    <xf numFmtId="1" fontId="3" fillId="0" borderId="14" xfId="0" applyNumberFormat="1" applyFont="1" applyFill="1" applyBorder="1" applyAlignment="1">
      <alignment horizontal="center" vertical="center"/>
    </xf>
    <xf numFmtId="188" fontId="1" fillId="0" borderId="11" xfId="67" applyNumberFormat="1" applyFont="1" applyFill="1" applyBorder="1" applyAlignment="1">
      <alignment horizontal="center" vertical="center" wrapText="1"/>
      <protection/>
    </xf>
    <xf numFmtId="3" fontId="1" fillId="0" borderId="11" xfId="67" applyNumberFormat="1" applyFont="1" applyFill="1" applyBorder="1" applyAlignment="1">
      <alignment horizontal="center" vertical="center" wrapText="1"/>
      <protection/>
    </xf>
    <xf numFmtId="0" fontId="30" fillId="0" borderId="0" xfId="67" applyFont="1" applyFill="1" applyBorder="1" applyAlignment="1">
      <alignment horizontal="center" vertical="center" wrapText="1"/>
      <protection/>
    </xf>
    <xf numFmtId="3" fontId="30" fillId="0" borderId="0" xfId="67" applyNumberFormat="1" applyFont="1" applyFill="1" applyBorder="1" applyAlignment="1">
      <alignment horizontal="center" vertical="center" wrapText="1"/>
      <protection/>
    </xf>
    <xf numFmtId="3" fontId="3" fillId="0" borderId="0" xfId="0" applyNumberFormat="1" applyFont="1" applyFill="1" applyAlignment="1">
      <alignment horizontal="center" vertical="center"/>
    </xf>
    <xf numFmtId="3" fontId="3" fillId="0" borderId="0" xfId="0" applyNumberFormat="1" applyFont="1" applyFill="1" applyAlignment="1">
      <alignment horizontal="center" vertical="center" wrapText="1"/>
    </xf>
    <xf numFmtId="3" fontId="1" fillId="0" borderId="0" xfId="67" applyNumberFormat="1" applyFont="1" applyFill="1" applyBorder="1" applyAlignment="1">
      <alignment horizontal="center" vertical="center" wrapText="1"/>
      <protection/>
    </xf>
    <xf numFmtId="3" fontId="1" fillId="0" borderId="22" xfId="67" applyNumberFormat="1" applyFont="1" applyFill="1" applyBorder="1" applyAlignment="1">
      <alignment horizontal="center" vertical="center" wrapText="1"/>
      <protection/>
    </xf>
    <xf numFmtId="1" fontId="1" fillId="0" borderId="14" xfId="67" applyNumberFormat="1" applyFont="1" applyFill="1" applyBorder="1" applyAlignment="1">
      <alignment horizontal="center" vertical="center" wrapText="1"/>
      <protection/>
    </xf>
    <xf numFmtId="3" fontId="2" fillId="0" borderId="13" xfId="86" applyNumberFormat="1" applyFont="1" applyFill="1" applyBorder="1" applyAlignment="1">
      <alignment horizontal="center" vertical="center" wrapText="1"/>
      <protection/>
    </xf>
    <xf numFmtId="182" fontId="2" fillId="0" borderId="13" xfId="67" applyNumberFormat="1" applyFont="1" applyFill="1" applyBorder="1" applyAlignment="1">
      <alignment horizontal="center" vertical="center" wrapText="1"/>
      <protection/>
    </xf>
    <xf numFmtId="3" fontId="2" fillId="0" borderId="13" xfId="67" applyNumberFormat="1" applyFont="1" applyFill="1" applyBorder="1" applyAlignment="1">
      <alignment horizontal="center" vertical="center" wrapText="1"/>
      <protection/>
    </xf>
    <xf numFmtId="0" fontId="3" fillId="0" borderId="14" xfId="0" applyNumberFormat="1" applyFont="1" applyFill="1" applyBorder="1" applyAlignment="1">
      <alignment horizontal="center" vertical="center" wrapText="1"/>
    </xf>
    <xf numFmtId="0" fontId="1" fillId="0" borderId="15" xfId="0" applyFont="1" applyFill="1" applyBorder="1" applyAlignment="1">
      <alignment vertical="center"/>
    </xf>
    <xf numFmtId="0" fontId="3" fillId="0" borderId="13" xfId="74" applyFont="1" applyFill="1" applyBorder="1" applyAlignment="1">
      <alignment vertical="center" wrapText="1"/>
      <protection/>
    </xf>
    <xf numFmtId="3" fontId="3" fillId="0" borderId="13" xfId="74" applyNumberFormat="1" applyFont="1" applyFill="1" applyBorder="1" applyAlignment="1">
      <alignment horizontal="center" vertical="center" wrapText="1"/>
      <protection/>
    </xf>
    <xf numFmtId="183" fontId="3" fillId="0" borderId="13" xfId="48" applyNumberFormat="1" applyFont="1" applyFill="1" applyBorder="1" applyAlignment="1">
      <alignment horizontal="center" vertical="center"/>
    </xf>
    <xf numFmtId="0" fontId="2" fillId="0" borderId="13" xfId="94" applyFont="1" applyFill="1" applyBorder="1" applyAlignment="1">
      <alignment horizontal="center" vertical="center" wrapText="1"/>
      <protection/>
    </xf>
    <xf numFmtId="3" fontId="2" fillId="0" borderId="13" xfId="70" applyNumberFormat="1" applyFont="1" applyFill="1" applyBorder="1" applyAlignment="1">
      <alignment horizontal="center" vertical="center" wrapText="1"/>
      <protection/>
    </xf>
    <xf numFmtId="0" fontId="3" fillId="0" borderId="13" xfId="70" applyFont="1" applyFill="1" applyBorder="1" applyAlignment="1">
      <alignment horizontal="center" vertical="center" wrapText="1"/>
      <protection/>
    </xf>
    <xf numFmtId="3" fontId="3" fillId="0" borderId="13" xfId="70" applyNumberFormat="1" applyFont="1" applyFill="1" applyBorder="1" applyAlignment="1">
      <alignment horizontal="center" vertical="center" wrapText="1"/>
      <protection/>
    </xf>
    <xf numFmtId="0" fontId="2" fillId="0" borderId="13" xfId="70" applyFont="1" applyFill="1" applyBorder="1" applyAlignment="1">
      <alignment horizontal="center" vertical="center" wrapText="1"/>
      <protection/>
    </xf>
    <xf numFmtId="1" fontId="1" fillId="0" borderId="14" xfId="90" applyNumberFormat="1" applyFont="1" applyFill="1" applyBorder="1" applyAlignment="1">
      <alignment horizontal="center" vertical="center" wrapText="1"/>
      <protection/>
    </xf>
    <xf numFmtId="0" fontId="2" fillId="0" borderId="13" xfId="92" applyFont="1" applyFill="1" applyBorder="1" applyAlignment="1">
      <alignment horizontal="center" vertical="center" wrapText="1"/>
      <protection/>
    </xf>
    <xf numFmtId="1" fontId="3" fillId="0" borderId="14" xfId="90" applyNumberFormat="1" applyFont="1" applyFill="1" applyBorder="1" applyAlignment="1">
      <alignment horizontal="center" vertical="center" wrapText="1"/>
      <protection/>
    </xf>
    <xf numFmtId="3" fontId="3" fillId="0" borderId="13" xfId="84" applyNumberFormat="1" applyFont="1" applyFill="1" applyBorder="1" applyAlignment="1">
      <alignment horizontal="center" vertical="center" wrapText="1"/>
      <protection/>
    </xf>
    <xf numFmtId="0" fontId="3" fillId="0" borderId="13" xfId="91" applyFont="1" applyFill="1" applyBorder="1" applyAlignment="1">
      <alignment horizontal="center" vertical="center" wrapText="1"/>
      <protection/>
    </xf>
    <xf numFmtId="0" fontId="3" fillId="0" borderId="13" xfId="90" applyFont="1" applyFill="1" applyBorder="1" applyAlignment="1">
      <alignment horizontal="center" vertical="center" wrapText="1"/>
      <protection/>
    </xf>
    <xf numFmtId="0" fontId="2" fillId="0" borderId="13" xfId="90" applyFont="1" applyFill="1" applyBorder="1" applyAlignment="1">
      <alignment horizontal="center" vertical="center" wrapText="1"/>
      <protection/>
    </xf>
    <xf numFmtId="0" fontId="3" fillId="0" borderId="14" xfId="95" applyFont="1" applyFill="1" applyBorder="1" applyAlignment="1">
      <alignment horizontal="center" vertical="center"/>
      <protection/>
    </xf>
    <xf numFmtId="3" fontId="3" fillId="0" borderId="13" xfId="95" applyNumberFormat="1" applyFont="1" applyFill="1" applyBorder="1" applyAlignment="1">
      <alignment horizontal="center" vertical="center"/>
      <protection/>
    </xf>
    <xf numFmtId="3" fontId="3" fillId="0" borderId="23" xfId="95" applyNumberFormat="1" applyFont="1" applyFill="1" applyBorder="1" applyAlignment="1">
      <alignment horizontal="center" vertical="center"/>
      <protection/>
    </xf>
    <xf numFmtId="0" fontId="3" fillId="0" borderId="24" xfId="95" applyFont="1" applyFill="1" applyBorder="1" applyAlignment="1">
      <alignment horizontal="center" vertical="center" wrapText="1"/>
      <protection/>
    </xf>
    <xf numFmtId="3" fontId="2" fillId="0" borderId="13" xfId="95" applyNumberFormat="1" applyFont="1" applyFill="1" applyBorder="1" applyAlignment="1">
      <alignment horizontal="center" vertical="center" wrapText="1"/>
      <protection/>
    </xf>
    <xf numFmtId="3" fontId="3" fillId="0" borderId="14" xfId="73" applyNumberFormat="1" applyFont="1" applyFill="1" applyBorder="1" applyAlignment="1">
      <alignment horizontal="center" vertical="center"/>
      <protection/>
    </xf>
    <xf numFmtId="0" fontId="3" fillId="0" borderId="13" xfId="73" applyFont="1" applyFill="1" applyBorder="1" applyAlignment="1">
      <alignment horizontal="center" vertical="center"/>
      <protection/>
    </xf>
    <xf numFmtId="3" fontId="3" fillId="0" borderId="13" xfId="73" applyNumberFormat="1" applyFont="1" applyFill="1" applyBorder="1" applyAlignment="1">
      <alignment horizontal="center" vertical="center"/>
      <protection/>
    </xf>
    <xf numFmtId="0" fontId="1" fillId="0" borderId="14" xfId="0" applyNumberFormat="1" applyFont="1" applyFill="1" applyBorder="1" applyAlignment="1">
      <alignment horizontal="center" vertical="center" wrapText="1"/>
    </xf>
    <xf numFmtId="49" fontId="2" fillId="0" borderId="13" xfId="0" applyNumberFormat="1" applyFont="1" applyFill="1" applyBorder="1" applyAlignment="1">
      <alignment horizontal="left" vertical="center" wrapText="1"/>
    </xf>
    <xf numFmtId="1" fontId="1" fillId="0" borderId="14" xfId="86" applyNumberFormat="1" applyFont="1" applyFill="1" applyBorder="1" applyAlignment="1">
      <alignment horizontal="center" vertical="center"/>
      <protection/>
    </xf>
    <xf numFmtId="3" fontId="2" fillId="0" borderId="13" xfId="86" applyNumberFormat="1" applyFont="1" applyFill="1" applyBorder="1" applyAlignment="1">
      <alignment horizontal="center" vertical="center"/>
      <protection/>
    </xf>
    <xf numFmtId="3" fontId="3" fillId="0" borderId="13" xfId="0" applyNumberFormat="1" applyFont="1" applyFill="1" applyBorder="1" applyAlignment="1">
      <alignment horizontal="left" vertical="center" wrapText="1"/>
    </xf>
    <xf numFmtId="1" fontId="3" fillId="0" borderId="14" xfId="73" applyNumberFormat="1" applyFont="1" applyFill="1" applyBorder="1" applyAlignment="1">
      <alignment horizontal="center" vertical="center"/>
      <protection/>
    </xf>
    <xf numFmtId="0" fontId="3" fillId="0" borderId="13" xfId="73" applyFont="1" applyFill="1" applyBorder="1" applyAlignment="1">
      <alignment vertical="center"/>
      <protection/>
    </xf>
    <xf numFmtId="0" fontId="1" fillId="13" borderId="0" xfId="0" applyFont="1" applyFill="1" applyAlignment="1">
      <alignment vertical="center"/>
    </xf>
    <xf numFmtId="1" fontId="1" fillId="0" borderId="14" xfId="97" applyNumberFormat="1" applyFont="1" applyFill="1" applyBorder="1" applyAlignment="1">
      <alignment horizontal="center" vertical="center" wrapText="1"/>
      <protection/>
    </xf>
    <xf numFmtId="3" fontId="2" fillId="0" borderId="13" xfId="94" applyNumberFormat="1" applyFont="1" applyFill="1" applyBorder="1" applyAlignment="1">
      <alignment horizontal="center" vertical="center" wrapText="1"/>
      <protection/>
    </xf>
    <xf numFmtId="3" fontId="2" fillId="0" borderId="13" xfId="0" applyNumberFormat="1" applyFont="1" applyFill="1" applyBorder="1" applyAlignment="1">
      <alignment horizontal="center" vertical="center"/>
    </xf>
    <xf numFmtId="3" fontId="3" fillId="0" borderId="14" xfId="95" applyNumberFormat="1" applyFont="1" applyFill="1" applyBorder="1" applyAlignment="1">
      <alignment horizontal="center" vertical="center" wrapText="1"/>
      <protection/>
    </xf>
    <xf numFmtId="0" fontId="3" fillId="0" borderId="13" xfId="95" applyFont="1" applyFill="1" applyBorder="1" applyAlignment="1">
      <alignment vertical="center" wrapText="1"/>
      <protection/>
    </xf>
    <xf numFmtId="3" fontId="3" fillId="0" borderId="13" xfId="95" applyNumberFormat="1" applyFont="1" applyFill="1" applyBorder="1" applyAlignment="1">
      <alignment horizontal="center" vertical="center" wrapText="1"/>
      <protection/>
    </xf>
    <xf numFmtId="3" fontId="3" fillId="0" borderId="15" xfId="95" applyNumberFormat="1" applyFont="1" applyFill="1" applyBorder="1" applyAlignment="1">
      <alignment horizontal="left" vertical="center" wrapText="1"/>
      <protection/>
    </xf>
    <xf numFmtId="0" fontId="3" fillId="0" borderId="0" xfId="95" applyFont="1" applyFill="1" applyAlignment="1">
      <alignment horizontal="center" vertical="center" wrapText="1"/>
      <protection/>
    </xf>
    <xf numFmtId="3" fontId="3" fillId="0" borderId="13" xfId="96" applyNumberFormat="1" applyFont="1" applyFill="1" applyBorder="1" applyAlignment="1">
      <alignment horizontal="center" vertical="center" wrapText="1"/>
      <protection/>
    </xf>
    <xf numFmtId="0" fontId="1" fillId="13" borderId="15" xfId="0" applyFont="1" applyFill="1" applyBorder="1" applyAlignment="1">
      <alignment vertical="center"/>
    </xf>
    <xf numFmtId="3" fontId="3" fillId="0" borderId="13" xfId="86" applyNumberFormat="1" applyFont="1" applyFill="1" applyBorder="1" applyAlignment="1">
      <alignment horizontal="center" vertical="center"/>
      <protection/>
    </xf>
    <xf numFmtId="3" fontId="1" fillId="0" borderId="14" xfId="95" applyNumberFormat="1" applyFont="1" applyFill="1" applyBorder="1" applyAlignment="1">
      <alignment horizontal="center" vertical="center" wrapText="1"/>
      <protection/>
    </xf>
    <xf numFmtId="0" fontId="2" fillId="0" borderId="13" xfId="95" applyFont="1" applyFill="1" applyBorder="1" applyAlignment="1">
      <alignment vertical="center" wrapText="1"/>
      <protection/>
    </xf>
    <xf numFmtId="3" fontId="2" fillId="0" borderId="13" xfId="95" applyNumberFormat="1" applyFont="1" applyFill="1" applyBorder="1" applyAlignment="1">
      <alignment horizontal="center" vertical="center"/>
      <protection/>
    </xf>
    <xf numFmtId="3" fontId="2" fillId="0" borderId="23" xfId="95" applyNumberFormat="1" applyFont="1" applyFill="1" applyBorder="1" applyAlignment="1">
      <alignment horizontal="center" vertical="center"/>
      <protection/>
    </xf>
    <xf numFmtId="3" fontId="2" fillId="0" borderId="15" xfId="95" applyNumberFormat="1" applyFont="1" applyFill="1" applyBorder="1" applyAlignment="1">
      <alignment horizontal="left" vertical="center" wrapText="1"/>
      <protection/>
    </xf>
    <xf numFmtId="0" fontId="2" fillId="0" borderId="0" xfId="95" applyFont="1" applyFill="1" applyAlignment="1">
      <alignment horizontal="center" vertical="center" wrapText="1"/>
      <protection/>
    </xf>
    <xf numFmtId="43" fontId="3" fillId="0" borderId="13" xfId="73" applyNumberFormat="1" applyFont="1" applyFill="1" applyBorder="1" applyAlignment="1">
      <alignment horizontal="left" vertical="center" wrapText="1"/>
      <protection/>
    </xf>
    <xf numFmtId="2" fontId="3" fillId="0" borderId="13" xfId="73" applyNumberFormat="1" applyFont="1" applyFill="1" applyBorder="1" applyAlignment="1">
      <alignment horizontal="center" vertical="center"/>
      <protection/>
    </xf>
    <xf numFmtId="0" fontId="3" fillId="0" borderId="13" xfId="73" applyFont="1" applyFill="1" applyBorder="1" applyAlignment="1">
      <alignment vertical="center" wrapText="1"/>
      <protection/>
    </xf>
    <xf numFmtId="0" fontId="1" fillId="0" borderId="14" xfId="0" applyFont="1" applyFill="1" applyBorder="1" applyAlignment="1">
      <alignment vertical="center"/>
    </xf>
    <xf numFmtId="49" fontId="3" fillId="0" borderId="23"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0" fontId="2" fillId="0" borderId="13" xfId="94" applyFont="1" applyFill="1" applyBorder="1" applyAlignment="1">
      <alignment horizontal="left" vertical="center" wrapText="1"/>
      <protection/>
    </xf>
    <xf numFmtId="4" fontId="2" fillId="0" borderId="13" xfId="94" applyNumberFormat="1" applyFont="1" applyFill="1" applyBorder="1" applyAlignment="1">
      <alignment horizontal="center" vertical="center" wrapText="1"/>
      <protection/>
    </xf>
    <xf numFmtId="1" fontId="1" fillId="0" borderId="17" xfId="0" applyNumberFormat="1" applyFont="1" applyFill="1" applyBorder="1" applyAlignment="1">
      <alignment horizontal="center" vertical="center"/>
    </xf>
    <xf numFmtId="0" fontId="1" fillId="0" borderId="18" xfId="0" applyFont="1" applyFill="1" applyBorder="1" applyAlignment="1">
      <alignment vertical="center" wrapText="1"/>
    </xf>
    <xf numFmtId="3" fontId="1" fillId="0" borderId="18" xfId="0" applyNumberFormat="1" applyFont="1" applyFill="1" applyBorder="1" applyAlignment="1">
      <alignment horizontal="center" vertical="center"/>
    </xf>
    <xf numFmtId="0" fontId="1" fillId="0" borderId="18" xfId="0" applyFont="1" applyFill="1" applyBorder="1" applyAlignment="1">
      <alignment horizontal="center" vertical="center" wrapText="1"/>
    </xf>
    <xf numFmtId="0" fontId="1" fillId="0" borderId="18" xfId="0" applyFont="1" applyFill="1" applyBorder="1" applyAlignment="1">
      <alignment horizontal="center" vertical="center"/>
    </xf>
    <xf numFmtId="1" fontId="3" fillId="0" borderId="0" xfId="0" applyNumberFormat="1" applyFont="1" applyFill="1" applyAlignment="1">
      <alignment horizontal="center" vertical="center"/>
    </xf>
    <xf numFmtId="0" fontId="0" fillId="0" borderId="12" xfId="0" applyBorder="1" applyAlignment="1">
      <alignment/>
    </xf>
    <xf numFmtId="192" fontId="0" fillId="0" borderId="12" xfId="0" applyNumberFormat="1" applyBorder="1" applyAlignment="1">
      <alignment/>
    </xf>
    <xf numFmtId="3" fontId="1" fillId="0" borderId="20" xfId="67" applyNumberFormat="1" applyFont="1" applyFill="1" applyBorder="1" applyAlignment="1">
      <alignment horizontal="center" vertical="center" wrapText="1"/>
      <protection/>
    </xf>
    <xf numFmtId="1" fontId="3" fillId="0" borderId="14" xfId="97" applyNumberFormat="1" applyFont="1" applyFill="1" applyBorder="1" applyAlignment="1">
      <alignment horizontal="center" vertical="center" wrapText="1"/>
      <protection/>
    </xf>
    <xf numFmtId="49" fontId="3" fillId="0" borderId="0" xfId="0" applyNumberFormat="1" applyFont="1" applyFill="1" applyAlignment="1">
      <alignment vertical="center"/>
    </xf>
    <xf numFmtId="3" fontId="3" fillId="0" borderId="0" xfId="0" applyNumberFormat="1" applyFont="1" applyFill="1" applyAlignment="1">
      <alignment vertical="center"/>
    </xf>
    <xf numFmtId="0" fontId="3" fillId="0" borderId="0" xfId="0" applyFont="1" applyAlignment="1">
      <alignment/>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13" borderId="23" xfId="0" applyFont="1" applyFill="1" applyBorder="1" applyAlignment="1">
      <alignment horizontal="center" vertical="center"/>
    </xf>
    <xf numFmtId="0" fontId="1" fillId="13" borderId="13" xfId="0" applyFont="1" applyFill="1" applyBorder="1" applyAlignment="1">
      <alignment vertical="center"/>
    </xf>
    <xf numFmtId="0" fontId="2" fillId="0" borderId="23" xfId="83" applyFont="1" applyFill="1" applyBorder="1" applyAlignment="1">
      <alignment horizontal="center" vertical="center"/>
      <protection/>
    </xf>
    <xf numFmtId="0" fontId="3" fillId="0" borderId="13" xfId="70" applyFont="1" applyFill="1" applyBorder="1" applyAlignment="1">
      <alignment vertical="center" wrapText="1"/>
      <protection/>
    </xf>
    <xf numFmtId="3" fontId="3" fillId="0" borderId="13" xfId="70" applyNumberFormat="1" applyFont="1" applyFill="1" applyBorder="1" applyAlignment="1">
      <alignment vertical="center" wrapText="1"/>
      <protection/>
    </xf>
    <xf numFmtId="0" fontId="3" fillId="0" borderId="23" xfId="83" applyFont="1" applyFill="1" applyBorder="1" applyAlignment="1">
      <alignment horizontal="center" vertical="center"/>
      <protection/>
    </xf>
    <xf numFmtId="0" fontId="1" fillId="0" borderId="13" xfId="0" applyFont="1" applyFill="1" applyBorder="1" applyAlignment="1">
      <alignment vertical="center"/>
    </xf>
    <xf numFmtId="0" fontId="2" fillId="0" borderId="23" xfId="0" applyFont="1" applyFill="1" applyBorder="1" applyAlignment="1">
      <alignment horizontal="center" vertical="center"/>
    </xf>
    <xf numFmtId="0" fontId="3" fillId="0" borderId="23" xfId="0" applyFont="1" applyFill="1" applyBorder="1" applyAlignment="1">
      <alignment horizontal="center" vertical="center"/>
    </xf>
    <xf numFmtId="2" fontId="3" fillId="0" borderId="23" xfId="86" applyNumberFormat="1" applyFont="1" applyFill="1" applyBorder="1" applyAlignment="1">
      <alignment horizontal="center" vertical="center" wrapText="1"/>
      <protection/>
    </xf>
    <xf numFmtId="0" fontId="1" fillId="13" borderId="13" xfId="83" applyFont="1" applyFill="1" applyBorder="1" applyAlignment="1">
      <alignment horizontal="center" wrapText="1"/>
      <protection/>
    </xf>
    <xf numFmtId="0" fontId="1" fillId="13" borderId="13" xfId="83" applyFont="1" applyFill="1" applyBorder="1">
      <alignment/>
      <protection/>
    </xf>
    <xf numFmtId="0" fontId="1" fillId="13" borderId="15" xfId="83" applyFont="1" applyFill="1" applyBorder="1">
      <alignment/>
      <protection/>
    </xf>
    <xf numFmtId="0" fontId="1" fillId="13" borderId="0" xfId="83" applyFont="1" applyFill="1">
      <alignment/>
      <protection/>
    </xf>
    <xf numFmtId="0" fontId="3" fillId="0" borderId="13" xfId="95" applyFont="1" applyFill="1" applyBorder="1" applyAlignment="1">
      <alignment horizontal="center" vertical="center" wrapText="1"/>
      <protection/>
    </xf>
    <xf numFmtId="0" fontId="2" fillId="0" borderId="23" xfId="86" applyFont="1" applyFill="1" applyBorder="1" applyAlignment="1">
      <alignment horizontal="center" vertical="center" wrapText="1"/>
      <protection/>
    </xf>
    <xf numFmtId="0" fontId="2" fillId="0" borderId="23" xfId="0" applyFont="1" applyFill="1" applyBorder="1" applyAlignment="1">
      <alignment horizontal="center" vertical="center" wrapText="1"/>
    </xf>
    <xf numFmtId="3" fontId="3" fillId="0" borderId="13" xfId="0" applyNumberFormat="1" applyFont="1" applyFill="1" applyBorder="1" applyAlignment="1">
      <alignment vertical="center"/>
    </xf>
    <xf numFmtId="0" fontId="2" fillId="0" borderId="0" xfId="0" applyFont="1" applyAlignment="1">
      <alignment/>
    </xf>
    <xf numFmtId="0" fontId="1" fillId="13" borderId="23" xfId="86" applyFont="1" applyFill="1" applyBorder="1" applyAlignment="1">
      <alignment horizontal="center" vertical="center" wrapText="1"/>
      <protection/>
    </xf>
    <xf numFmtId="0" fontId="32" fillId="0" borderId="0" xfId="0" applyFont="1" applyAlignment="1">
      <alignment/>
    </xf>
    <xf numFmtId="0" fontId="33" fillId="0" borderId="0" xfId="0" applyFont="1" applyAlignment="1">
      <alignment/>
    </xf>
    <xf numFmtId="0" fontId="3" fillId="22" borderId="13" xfId="73" applyFont="1" applyFill="1" applyBorder="1" applyAlignment="1">
      <alignment horizontal="center" vertical="center" wrapText="1"/>
      <protection/>
    </xf>
    <xf numFmtId="182" fontId="3" fillId="22" borderId="13" xfId="67" applyNumberFormat="1" applyFont="1" applyFill="1" applyBorder="1" applyAlignment="1">
      <alignment horizontal="center" vertical="center" wrapText="1"/>
      <protection/>
    </xf>
    <xf numFmtId="0" fontId="3" fillId="22" borderId="13" xfId="0" applyFont="1" applyFill="1" applyBorder="1" applyAlignment="1">
      <alignment horizontal="center" vertical="center" wrapText="1"/>
    </xf>
    <xf numFmtId="1" fontId="3" fillId="22" borderId="14" xfId="86" applyNumberFormat="1" applyFont="1" applyFill="1" applyBorder="1" applyAlignment="1">
      <alignment horizontal="center" vertical="center"/>
      <protection/>
    </xf>
    <xf numFmtId="0" fontId="3" fillId="22" borderId="13" xfId="0" applyFont="1" applyFill="1" applyBorder="1" applyAlignment="1">
      <alignment vertical="center" wrapText="1"/>
    </xf>
    <xf numFmtId="3" fontId="3" fillId="22" borderId="13" xfId="0" applyNumberFormat="1" applyFont="1" applyFill="1" applyBorder="1" applyAlignment="1">
      <alignment horizontal="center" vertical="center" wrapText="1"/>
    </xf>
    <xf numFmtId="0" fontId="3" fillId="22" borderId="13" xfId="96" applyFont="1" applyFill="1" applyBorder="1" applyAlignment="1">
      <alignment horizontal="center" vertical="center" wrapText="1"/>
      <protection/>
    </xf>
    <xf numFmtId="0" fontId="3" fillId="22" borderId="0" xfId="0" applyFont="1" applyFill="1" applyAlignment="1">
      <alignment horizontal="center" vertical="center"/>
    </xf>
    <xf numFmtId="0" fontId="3" fillId="22" borderId="0" xfId="0" applyFont="1" applyFill="1" applyAlignment="1">
      <alignment horizontal="center" vertical="center" wrapText="1"/>
    </xf>
    <xf numFmtId="0" fontId="3" fillId="22" borderId="0" xfId="0" applyFont="1" applyFill="1" applyAlignment="1">
      <alignment vertical="center"/>
    </xf>
    <xf numFmtId="1" fontId="2" fillId="0" borderId="13" xfId="84" applyNumberFormat="1" applyFont="1" applyFill="1" applyBorder="1" applyAlignment="1">
      <alignment vertical="center" wrapText="1"/>
      <protection/>
    </xf>
    <xf numFmtId="0" fontId="2" fillId="0" borderId="14" xfId="95" applyFont="1" applyFill="1" applyBorder="1" applyAlignment="1">
      <alignment horizontal="center" vertical="center"/>
      <protection/>
    </xf>
    <xf numFmtId="3" fontId="2" fillId="0" borderId="13" xfId="84" applyNumberFormat="1" applyFont="1" applyFill="1" applyBorder="1" applyAlignment="1">
      <alignment horizontal="center" vertical="center" wrapText="1"/>
      <protection/>
    </xf>
    <xf numFmtId="0" fontId="2" fillId="0" borderId="13" xfId="95" applyFont="1" applyFill="1" applyBorder="1" applyAlignment="1">
      <alignment horizontal="center" vertical="center" wrapText="1"/>
      <protection/>
    </xf>
    <xf numFmtId="49" fontId="3" fillId="0" borderId="25" xfId="0" applyNumberFormat="1" applyFont="1" applyFill="1" applyBorder="1" applyAlignment="1">
      <alignment horizontal="center" vertical="center" wrapText="1"/>
    </xf>
    <xf numFmtId="49" fontId="3" fillId="0" borderId="16" xfId="0" applyNumberFormat="1" applyFont="1" applyFill="1" applyBorder="1" applyAlignment="1">
      <alignment horizontal="left" vertical="center" wrapText="1"/>
    </xf>
    <xf numFmtId="3" fontId="3" fillId="0" borderId="16"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2" fillId="0" borderId="14" xfId="0" applyFont="1" applyFill="1" applyBorder="1" applyAlignment="1">
      <alignment horizontal="center" vertical="center"/>
    </xf>
    <xf numFmtId="0" fontId="1" fillId="0" borderId="17" xfId="0" applyFont="1" applyFill="1" applyBorder="1" applyAlignment="1">
      <alignment vertical="center"/>
    </xf>
    <xf numFmtId="0" fontId="1" fillId="0" borderId="18" xfId="0" applyFont="1" applyFill="1" applyBorder="1" applyAlignment="1">
      <alignment vertical="center"/>
    </xf>
    <xf numFmtId="0" fontId="3" fillId="0" borderId="16" xfId="0" applyFont="1" applyFill="1" applyBorder="1" applyAlignment="1">
      <alignment horizontal="left" vertical="center" wrapText="1"/>
    </xf>
    <xf numFmtId="3" fontId="3" fillId="0" borderId="16" xfId="0" applyNumberFormat="1" applyFont="1" applyFill="1" applyBorder="1" applyAlignment="1">
      <alignment horizontal="right" vertical="center"/>
    </xf>
    <xf numFmtId="3" fontId="3" fillId="0" borderId="16" xfId="0" applyNumberFormat="1" applyFont="1" applyFill="1" applyBorder="1" applyAlignment="1">
      <alignment horizontal="right" vertical="center" wrapText="1"/>
    </xf>
    <xf numFmtId="0" fontId="6" fillId="0" borderId="0" xfId="0" applyFont="1" applyFill="1" applyAlignment="1">
      <alignment horizontal="center" vertical="center"/>
    </xf>
    <xf numFmtId="0" fontId="6" fillId="0" borderId="15" xfId="0" applyFont="1" applyFill="1" applyBorder="1" applyAlignment="1">
      <alignment horizontal="center" vertical="center"/>
    </xf>
    <xf numFmtId="0" fontId="6" fillId="0" borderId="21" xfId="0" applyFont="1" applyFill="1" applyBorder="1" applyAlignment="1">
      <alignment horizontal="center" vertical="center"/>
    </xf>
    <xf numFmtId="1" fontId="3" fillId="0" borderId="26" xfId="86" applyNumberFormat="1" applyFont="1" applyFill="1" applyBorder="1" applyAlignment="1">
      <alignment horizontal="center" vertical="center"/>
      <protection/>
    </xf>
    <xf numFmtId="182" fontId="2" fillId="0" borderId="27" xfId="0" applyNumberFormat="1"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27" xfId="0" applyFont="1" applyFill="1" applyBorder="1" applyAlignment="1">
      <alignment horizontal="center" vertical="center"/>
    </xf>
    <xf numFmtId="3" fontId="3" fillId="0" borderId="27" xfId="74" applyNumberFormat="1" applyFont="1" applyFill="1" applyBorder="1" applyAlignment="1">
      <alignment horizontal="center" vertical="center" wrapText="1"/>
      <protection/>
    </xf>
    <xf numFmtId="0" fontId="3" fillId="0" borderId="27" xfId="0" applyFont="1" applyFill="1" applyBorder="1" applyAlignment="1">
      <alignment horizontal="center" vertical="center" wrapText="1"/>
    </xf>
    <xf numFmtId="0" fontId="3" fillId="0" borderId="27" xfId="86" applyFont="1" applyFill="1" applyBorder="1" applyAlignment="1">
      <alignment horizontal="center" vertical="center" wrapText="1"/>
      <protection/>
    </xf>
    <xf numFmtId="0" fontId="3" fillId="0" borderId="28" xfId="71" applyFont="1" applyFill="1" applyBorder="1" applyAlignment="1">
      <alignment vertical="center"/>
      <protection/>
    </xf>
    <xf numFmtId="3" fontId="1" fillId="0" borderId="18" xfId="0" applyNumberFormat="1" applyFont="1" applyFill="1" applyBorder="1" applyAlignment="1">
      <alignment horizontal="center" vertical="center"/>
    </xf>
    <xf numFmtId="0" fontId="20" fillId="0" borderId="12" xfId="0" applyFont="1" applyBorder="1" applyAlignment="1">
      <alignment/>
    </xf>
    <xf numFmtId="192" fontId="0" fillId="0" borderId="0" xfId="0" applyNumberFormat="1" applyAlignment="1">
      <alignment/>
    </xf>
    <xf numFmtId="0" fontId="1" fillId="0" borderId="27" xfId="0" applyFont="1" applyFill="1" applyBorder="1" applyAlignment="1">
      <alignment vertical="center" wrapText="1"/>
    </xf>
    <xf numFmtId="1" fontId="1" fillId="0" borderId="14" xfId="86" applyNumberFormat="1" applyFont="1" applyFill="1" applyBorder="1" applyAlignment="1">
      <alignment horizontal="center" vertical="center"/>
      <protection/>
    </xf>
    <xf numFmtId="0" fontId="1" fillId="0" borderId="13" xfId="0" applyFont="1" applyFill="1" applyBorder="1" applyAlignment="1">
      <alignment vertical="center" wrapText="1"/>
    </xf>
    <xf numFmtId="0" fontId="1" fillId="0" borderId="13" xfId="0" applyFont="1" applyFill="1" applyBorder="1" applyAlignment="1">
      <alignment horizontal="left" vertical="center" wrapText="1"/>
    </xf>
    <xf numFmtId="0" fontId="1" fillId="0" borderId="13" xfId="0" applyFont="1" applyFill="1" applyBorder="1" applyAlignment="1">
      <alignment horizontal="center" vertical="center"/>
    </xf>
    <xf numFmtId="3" fontId="1" fillId="0" borderId="13" xfId="74" applyNumberFormat="1" applyFont="1" applyFill="1" applyBorder="1" applyAlignment="1">
      <alignment horizontal="center" vertical="center" wrapText="1"/>
      <protection/>
    </xf>
    <xf numFmtId="0" fontId="1" fillId="0" borderId="13" xfId="0" applyFont="1" applyFill="1" applyBorder="1" applyAlignment="1">
      <alignment horizontal="center" vertical="center" wrapText="1"/>
    </xf>
    <xf numFmtId="0" fontId="1" fillId="0" borderId="13" xfId="86" applyFont="1" applyFill="1" applyBorder="1" applyAlignment="1">
      <alignment horizontal="center" vertical="center" wrapText="1"/>
      <protection/>
    </xf>
    <xf numFmtId="0" fontId="6" fillId="0" borderId="0" xfId="0" applyFont="1" applyFill="1" applyAlignment="1">
      <alignment vertical="center"/>
    </xf>
    <xf numFmtId="3" fontId="0" fillId="0" borderId="12" xfId="0" applyNumberFormat="1" applyBorder="1" applyAlignment="1">
      <alignment/>
    </xf>
    <xf numFmtId="0" fontId="1" fillId="0" borderId="14" xfId="78" applyNumberFormat="1" applyFont="1" applyFill="1" applyBorder="1" applyAlignment="1">
      <alignment horizontal="center" vertical="center"/>
      <protection/>
    </xf>
    <xf numFmtId="0" fontId="1" fillId="0" borderId="13" xfId="78" applyNumberFormat="1" applyFont="1" applyFill="1" applyBorder="1" applyAlignment="1">
      <alignment vertical="center" wrapText="1"/>
      <protection/>
    </xf>
    <xf numFmtId="0" fontId="1" fillId="0" borderId="13" xfId="78" applyNumberFormat="1" applyFont="1" applyFill="1" applyBorder="1" applyAlignment="1">
      <alignment horizontal="center" vertical="center" wrapText="1"/>
      <protection/>
    </xf>
    <xf numFmtId="0" fontId="1" fillId="0" borderId="13" xfId="78" applyNumberFormat="1" applyFont="1" applyFill="1" applyBorder="1" applyAlignment="1">
      <alignment horizontal="left" vertical="center" wrapText="1"/>
      <protection/>
    </xf>
    <xf numFmtId="3" fontId="1" fillId="0" borderId="13" xfId="76" applyNumberFormat="1" applyFont="1" applyFill="1" applyBorder="1" applyAlignment="1">
      <alignment horizontal="center" vertical="center"/>
      <protection/>
    </xf>
    <xf numFmtId="0" fontId="1" fillId="0" borderId="13" xfId="0" applyNumberFormat="1" applyFont="1" applyFill="1" applyBorder="1" applyAlignment="1">
      <alignment horizontal="center" vertical="center" wrapText="1"/>
    </xf>
    <xf numFmtId="1" fontId="1" fillId="0" borderId="14" xfId="97" applyNumberFormat="1" applyFont="1" applyFill="1" applyBorder="1" applyAlignment="1">
      <alignment horizontal="center" vertical="center" wrapText="1"/>
      <protection/>
    </xf>
    <xf numFmtId="3" fontId="1" fillId="0" borderId="13" xfId="43" applyNumberFormat="1" applyFont="1" applyFill="1" applyBorder="1" applyAlignment="1">
      <alignment horizontal="center" vertical="center" wrapText="1"/>
    </xf>
    <xf numFmtId="184" fontId="3" fillId="0" borderId="15" xfId="67" applyNumberFormat="1" applyFont="1" applyFill="1" applyBorder="1" applyAlignment="1">
      <alignment horizontal="center" vertical="center" wrapText="1"/>
      <protection/>
    </xf>
    <xf numFmtId="0" fontId="3" fillId="0" borderId="15" xfId="0" applyFont="1" applyFill="1" applyBorder="1" applyAlignment="1">
      <alignment horizontal="center" vertical="center"/>
    </xf>
    <xf numFmtId="3" fontId="3" fillId="0" borderId="15" xfId="0" applyNumberFormat="1" applyFont="1" applyFill="1" applyBorder="1" applyAlignment="1">
      <alignment horizontal="center" vertical="center" wrapText="1"/>
    </xf>
    <xf numFmtId="3" fontId="3" fillId="0" borderId="19" xfId="0" applyNumberFormat="1" applyFont="1" applyFill="1" applyBorder="1" applyAlignment="1">
      <alignment horizontal="center" vertical="center" wrapText="1"/>
    </xf>
    <xf numFmtId="3" fontId="1" fillId="0" borderId="18" xfId="0" applyNumberFormat="1" applyFont="1" applyFill="1" applyBorder="1" applyAlignment="1">
      <alignment horizontal="righ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3" fillId="0" borderId="13" xfId="81" applyFont="1" applyFill="1" applyBorder="1" applyAlignment="1">
      <alignment vertical="center" wrapText="1"/>
      <protection/>
    </xf>
    <xf numFmtId="0" fontId="3" fillId="0" borderId="13" xfId="80" applyFont="1" applyFill="1" applyBorder="1" applyAlignment="1">
      <alignment horizontal="center" vertical="center" wrapText="1"/>
      <protection/>
    </xf>
    <xf numFmtId="0" fontId="3" fillId="0" borderId="13" xfId="80" applyFont="1" applyFill="1" applyBorder="1" applyAlignment="1">
      <alignment vertical="center" wrapText="1"/>
      <protection/>
    </xf>
    <xf numFmtId="3" fontId="3" fillId="0" borderId="13" xfId="80" applyNumberFormat="1" applyFont="1" applyFill="1" applyBorder="1" applyAlignment="1">
      <alignment horizontal="center" vertical="center" wrapText="1"/>
      <protection/>
    </xf>
    <xf numFmtId="0" fontId="3" fillId="0" borderId="0" xfId="0" applyFont="1" applyFill="1" applyAlignment="1">
      <alignment/>
    </xf>
    <xf numFmtId="0" fontId="3" fillId="0" borderId="15" xfId="78" applyNumberFormat="1" applyFont="1" applyFill="1" applyBorder="1" applyAlignment="1">
      <alignment horizontal="center" vertical="center" wrapText="1"/>
      <protection/>
    </xf>
    <xf numFmtId="0" fontId="3" fillId="0" borderId="13" xfId="78" applyNumberFormat="1" applyFont="1" applyFill="1" applyBorder="1" applyAlignment="1">
      <alignment vertical="center" wrapText="1"/>
      <protection/>
    </xf>
    <xf numFmtId="0" fontId="3" fillId="0" borderId="13" xfId="78" applyNumberFormat="1" applyFont="1" applyFill="1" applyBorder="1" applyAlignment="1">
      <alignment horizontal="center" vertical="center" wrapText="1"/>
      <protection/>
    </xf>
    <xf numFmtId="0" fontId="3" fillId="0" borderId="13" xfId="78" applyNumberFormat="1" applyFont="1" applyFill="1" applyBorder="1" applyAlignment="1">
      <alignment horizontal="left" vertical="center" wrapText="1"/>
      <protection/>
    </xf>
    <xf numFmtId="0" fontId="1" fillId="0" borderId="15" xfId="78" applyNumberFormat="1" applyFont="1" applyFill="1" applyBorder="1" applyAlignment="1">
      <alignment horizontal="center" vertical="center" wrapText="1"/>
      <protection/>
    </xf>
    <xf numFmtId="0" fontId="1" fillId="0" borderId="0" xfId="0" applyFont="1" applyAlignment="1">
      <alignment/>
    </xf>
    <xf numFmtId="0" fontId="3" fillId="0" borderId="29" xfId="0" applyFont="1" applyFill="1" applyBorder="1" applyAlignment="1">
      <alignment horizontal="center" vertical="center" wrapText="1"/>
    </xf>
    <xf numFmtId="1" fontId="3" fillId="0" borderId="30" xfId="97" applyNumberFormat="1" applyFont="1" applyFill="1" applyBorder="1" applyAlignment="1">
      <alignment horizontal="center" vertical="center" wrapText="1"/>
      <protection/>
    </xf>
    <xf numFmtId="0" fontId="3" fillId="0" borderId="29" xfId="0" applyFont="1" applyFill="1" applyBorder="1" applyAlignment="1">
      <alignment vertical="center" wrapText="1"/>
    </xf>
    <xf numFmtId="182" fontId="3" fillId="0" borderId="29" xfId="0" applyNumberFormat="1" applyFont="1" applyFill="1" applyBorder="1" applyAlignment="1">
      <alignment horizontal="center" vertical="center" wrapText="1"/>
    </xf>
    <xf numFmtId="0" fontId="3" fillId="0" borderId="29" xfId="0" applyFont="1" applyFill="1" applyBorder="1" applyAlignment="1">
      <alignment horizontal="left" vertical="center" wrapText="1"/>
    </xf>
    <xf numFmtId="3" fontId="3" fillId="0" borderId="29" xfId="43" applyNumberFormat="1" applyFont="1" applyFill="1" applyBorder="1" applyAlignment="1">
      <alignment horizontal="center" vertical="center" wrapText="1"/>
    </xf>
    <xf numFmtId="3" fontId="3" fillId="0" borderId="29" xfId="0" applyNumberFormat="1" applyFont="1" applyFill="1" applyBorder="1" applyAlignment="1">
      <alignment horizontal="center" vertical="center" wrapText="1"/>
    </xf>
    <xf numFmtId="0" fontId="3" fillId="0" borderId="29" xfId="86" applyFont="1" applyFill="1" applyBorder="1" applyAlignment="1">
      <alignment horizontal="center" vertical="center" wrapText="1"/>
      <protection/>
    </xf>
    <xf numFmtId="0" fontId="3" fillId="0" borderId="31" xfId="0" applyFont="1" applyFill="1" applyBorder="1" applyAlignment="1">
      <alignment horizontal="center" vertical="center" wrapText="1"/>
    </xf>
    <xf numFmtId="3" fontId="1" fillId="0" borderId="13" xfId="0" applyNumberFormat="1" applyFont="1" applyFill="1" applyBorder="1" applyAlignment="1">
      <alignment horizontal="center" vertical="center"/>
    </xf>
    <xf numFmtId="0" fontId="1" fillId="0" borderId="15" xfId="86" applyFont="1" applyFill="1" applyBorder="1" applyAlignment="1">
      <alignment horizontal="center" vertical="center" wrapText="1"/>
      <protection/>
    </xf>
    <xf numFmtId="3" fontId="3" fillId="0" borderId="13" xfId="78" applyNumberFormat="1" applyFont="1" applyFill="1" applyBorder="1" applyAlignment="1">
      <alignment horizontal="center" vertical="center" wrapText="1"/>
      <protection/>
    </xf>
    <xf numFmtId="0" fontId="1" fillId="2" borderId="0" xfId="0" applyFont="1" applyFill="1" applyAlignment="1">
      <alignment vertical="center"/>
    </xf>
    <xf numFmtId="0" fontId="1" fillId="2" borderId="0" xfId="0" applyFont="1" applyFill="1" applyAlignment="1">
      <alignment/>
    </xf>
    <xf numFmtId="49" fontId="3" fillId="0" borderId="25" xfId="0" applyNumberFormat="1" applyFont="1" applyFill="1" applyBorder="1" applyAlignment="1">
      <alignment horizontal="center" vertical="center" wrapText="1"/>
    </xf>
    <xf numFmtId="1" fontId="3" fillId="0" borderId="14" xfId="78" applyNumberFormat="1" applyFont="1" applyFill="1" applyBorder="1" applyAlignment="1">
      <alignment horizontal="center" vertical="center"/>
      <protection/>
    </xf>
    <xf numFmtId="1" fontId="3" fillId="0" borderId="14" xfId="71" applyNumberFormat="1" applyFont="1" applyFill="1" applyBorder="1" applyAlignment="1">
      <alignment horizontal="center" vertical="center" wrapText="1"/>
      <protection/>
    </xf>
    <xf numFmtId="0" fontId="2" fillId="22" borderId="0" xfId="0" applyFont="1" applyFill="1" applyAlignment="1">
      <alignment vertical="center"/>
    </xf>
    <xf numFmtId="0" fontId="3" fillId="0" borderId="32" xfId="0" applyFont="1" applyFill="1" applyBorder="1" applyAlignment="1">
      <alignment vertical="center"/>
    </xf>
    <xf numFmtId="182" fontId="3" fillId="0" borderId="23" xfId="67" applyNumberFormat="1" applyFont="1" applyFill="1" applyBorder="1" applyAlignment="1">
      <alignment horizontal="center" vertical="center" wrapText="1"/>
      <protection/>
    </xf>
    <xf numFmtId="0" fontId="3" fillId="0" borderId="15" xfId="73" applyFont="1" applyFill="1" applyBorder="1" applyAlignment="1">
      <alignment horizontal="center" vertical="center" wrapText="1"/>
      <protection/>
    </xf>
    <xf numFmtId="0" fontId="3" fillId="13" borderId="32" xfId="0" applyFont="1" applyFill="1" applyBorder="1" applyAlignment="1">
      <alignment vertical="center"/>
    </xf>
    <xf numFmtId="0" fontId="3" fillId="0" borderId="32" xfId="0" applyFont="1" applyBorder="1" applyAlignment="1">
      <alignment/>
    </xf>
    <xf numFmtId="182" fontId="2" fillId="0" borderId="23" xfId="67" applyNumberFormat="1" applyFont="1" applyFill="1" applyBorder="1" applyAlignment="1">
      <alignment horizontal="center" vertical="center" wrapText="1"/>
      <protection/>
    </xf>
    <xf numFmtId="0" fontId="1" fillId="13" borderId="23" xfId="0" applyFont="1" applyFill="1" applyBorder="1" applyAlignment="1">
      <alignment horizontal="center" vertical="center" wrapText="1"/>
    </xf>
    <xf numFmtId="1" fontId="2" fillId="0" borderId="23" xfId="0" applyNumberFormat="1" applyFont="1" applyFill="1" applyBorder="1" applyAlignment="1">
      <alignment horizontal="center" vertical="center" wrapText="1"/>
    </xf>
    <xf numFmtId="3" fontId="2" fillId="0" borderId="15" xfId="95" applyNumberFormat="1" applyFont="1" applyFill="1" applyBorder="1" applyAlignment="1">
      <alignment horizontal="center" vertical="center"/>
      <protection/>
    </xf>
    <xf numFmtId="0" fontId="2" fillId="0" borderId="15" xfId="0" applyFont="1" applyFill="1" applyBorder="1" applyAlignment="1">
      <alignment horizontal="center" vertical="center"/>
    </xf>
    <xf numFmtId="0" fontId="2" fillId="0" borderId="15" xfId="86" applyFont="1" applyFill="1" applyBorder="1" applyAlignment="1">
      <alignment horizontal="center" vertical="center" wrapText="1"/>
      <protection/>
    </xf>
    <xf numFmtId="182" fontId="2" fillId="0" borderId="15" xfId="67" applyNumberFormat="1" applyFont="1" applyFill="1" applyBorder="1" applyAlignment="1">
      <alignment horizontal="center" vertical="center" wrapText="1"/>
      <protection/>
    </xf>
    <xf numFmtId="0" fontId="2" fillId="0" borderId="15" xfId="82" applyFont="1" applyFill="1" applyBorder="1" applyAlignment="1">
      <alignment horizontal="center" vertical="center" wrapText="1"/>
      <protection/>
    </xf>
    <xf numFmtId="0" fontId="2" fillId="0" borderId="15" xfId="73" applyFont="1" applyFill="1" applyBorder="1" applyAlignment="1">
      <alignment horizontal="center" vertical="center" wrapText="1"/>
      <protection/>
    </xf>
    <xf numFmtId="0" fontId="3" fillId="13" borderId="32" xfId="83" applyFont="1" applyFill="1" applyBorder="1">
      <alignment/>
      <protection/>
    </xf>
    <xf numFmtId="0" fontId="2" fillId="0" borderId="32" xfId="0" applyFont="1" applyFill="1" applyBorder="1" applyAlignment="1">
      <alignment vertical="center"/>
    </xf>
    <xf numFmtId="0" fontId="3" fillId="0" borderId="32" xfId="0" applyFont="1" applyFill="1" applyBorder="1" applyAlignment="1">
      <alignment/>
    </xf>
    <xf numFmtId="0" fontId="1" fillId="0" borderId="33" xfId="0" applyFont="1" applyFill="1" applyBorder="1" applyAlignment="1">
      <alignment horizontal="center" vertical="center"/>
    </xf>
    <xf numFmtId="0" fontId="1" fillId="0" borderId="34" xfId="0" applyFont="1" applyFill="1" applyBorder="1" applyAlignment="1">
      <alignment horizontal="left" vertical="center" wrapText="1"/>
    </xf>
    <xf numFmtId="3" fontId="1" fillId="0" borderId="34" xfId="0" applyNumberFormat="1" applyFont="1" applyFill="1" applyBorder="1" applyAlignment="1">
      <alignment horizontal="center" vertical="center"/>
    </xf>
    <xf numFmtId="0" fontId="1" fillId="0" borderId="34" xfId="0" applyFont="1" applyFill="1" applyBorder="1" applyAlignment="1">
      <alignment horizontal="center" vertical="center" wrapText="1"/>
    </xf>
    <xf numFmtId="3" fontId="1" fillId="0" borderId="34" xfId="0" applyNumberFormat="1" applyFont="1" applyFill="1" applyBorder="1" applyAlignment="1">
      <alignment horizontal="right" vertical="center"/>
    </xf>
    <xf numFmtId="0" fontId="1"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3" xfId="0" applyFont="1" applyFill="1" applyBorder="1" applyAlignment="1">
      <alignment horizontal="left" vertical="center" wrapText="1"/>
    </xf>
    <xf numFmtId="3" fontId="1" fillId="0" borderId="13" xfId="0" applyNumberFormat="1" applyFont="1" applyFill="1" applyBorder="1" applyAlignment="1">
      <alignment horizontal="center" vertical="center"/>
    </xf>
    <xf numFmtId="0" fontId="1" fillId="0" borderId="13" xfId="0" applyFont="1" applyFill="1" applyBorder="1" applyAlignment="1">
      <alignment horizontal="center" vertical="center" wrapText="1"/>
    </xf>
    <xf numFmtId="3" fontId="1" fillId="0" borderId="13" xfId="0" applyNumberFormat="1" applyFont="1" applyFill="1" applyBorder="1" applyAlignment="1">
      <alignment horizontal="right" vertical="center"/>
    </xf>
    <xf numFmtId="0" fontId="1" fillId="0" borderId="13" xfId="0" applyFont="1" applyFill="1" applyBorder="1" applyAlignment="1">
      <alignment horizontal="center" vertical="center"/>
    </xf>
    <xf numFmtId="1" fontId="1" fillId="0" borderId="33" xfId="67" applyNumberFormat="1" applyFont="1" applyFill="1" applyBorder="1" applyAlignment="1">
      <alignment horizontal="center" vertical="center" wrapText="1"/>
      <protection/>
    </xf>
    <xf numFmtId="0" fontId="1" fillId="0" borderId="34" xfId="86" applyFont="1" applyFill="1" applyBorder="1" applyAlignment="1">
      <alignment horizontal="left" vertical="center" wrapText="1"/>
      <protection/>
    </xf>
    <xf numFmtId="3" fontId="1" fillId="0" borderId="34" xfId="86" applyNumberFormat="1" applyFont="1" applyFill="1" applyBorder="1" applyAlignment="1">
      <alignment horizontal="center" vertical="center" wrapText="1"/>
      <protection/>
    </xf>
    <xf numFmtId="182" fontId="1" fillId="0" borderId="34" xfId="67" applyNumberFormat="1" applyFont="1" applyFill="1" applyBorder="1" applyAlignment="1">
      <alignment horizontal="center" vertical="center" wrapText="1"/>
      <protection/>
    </xf>
    <xf numFmtId="0" fontId="1" fillId="0" borderId="13" xfId="86" applyFont="1" applyFill="1" applyBorder="1" applyAlignment="1">
      <alignment horizontal="left" vertical="center" wrapText="1"/>
      <protection/>
    </xf>
    <xf numFmtId="3" fontId="1" fillId="0" borderId="13" xfId="86" applyNumberFormat="1" applyFont="1" applyFill="1" applyBorder="1" applyAlignment="1">
      <alignment horizontal="center" vertical="center" wrapText="1"/>
      <protection/>
    </xf>
    <xf numFmtId="182" fontId="1" fillId="0" borderId="13" xfId="67" applyNumberFormat="1" applyFont="1" applyFill="1" applyBorder="1" applyAlignment="1">
      <alignment horizontal="center" vertical="center" wrapText="1"/>
      <protection/>
    </xf>
    <xf numFmtId="0" fontId="1" fillId="0" borderId="13" xfId="86" applyFont="1" applyFill="1" applyBorder="1" applyAlignment="1">
      <alignment horizontal="center" vertical="center" wrapText="1"/>
      <protection/>
    </xf>
    <xf numFmtId="0" fontId="1" fillId="0" borderId="15" xfId="86" applyFont="1" applyFill="1" applyBorder="1" applyAlignment="1">
      <alignment horizontal="center" vertical="center" wrapText="1"/>
      <protection/>
    </xf>
    <xf numFmtId="0" fontId="2" fillId="0" borderId="13" xfId="0" applyFont="1" applyFill="1" applyBorder="1" applyAlignment="1">
      <alignment vertical="justify" wrapText="1"/>
    </xf>
    <xf numFmtId="3" fontId="2" fillId="0" borderId="13" xfId="0" applyNumberFormat="1" applyFont="1" applyFill="1" applyBorder="1" applyAlignment="1">
      <alignment horizontal="center" vertical="justify"/>
    </xf>
    <xf numFmtId="1" fontId="1" fillId="0" borderId="14" xfId="0" applyNumberFormat="1" applyFont="1" applyFill="1" applyBorder="1" applyAlignment="1">
      <alignment horizontal="center" vertical="center"/>
    </xf>
    <xf numFmtId="0" fontId="1" fillId="0" borderId="13" xfId="0" applyFont="1" applyFill="1" applyBorder="1" applyAlignment="1">
      <alignment wrapText="1"/>
    </xf>
    <xf numFmtId="3" fontId="1" fillId="0" borderId="13" xfId="0" applyNumberFormat="1" applyFont="1" applyFill="1" applyBorder="1" applyAlignment="1">
      <alignment horizontal="center"/>
    </xf>
    <xf numFmtId="49" fontId="1" fillId="0" borderId="1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xf>
    <xf numFmtId="2" fontId="1" fillId="0" borderId="13" xfId="90" applyNumberFormat="1" applyFont="1" applyFill="1" applyBorder="1" applyAlignment="1">
      <alignment horizontal="left" vertical="center" wrapText="1"/>
      <protection/>
    </xf>
    <xf numFmtId="3" fontId="1" fillId="0" borderId="13" xfId="90" applyNumberFormat="1" applyFont="1" applyFill="1" applyBorder="1" applyAlignment="1">
      <alignment horizontal="center" vertical="center" wrapText="1"/>
      <protection/>
    </xf>
    <xf numFmtId="0" fontId="1" fillId="0" borderId="13" xfId="88" applyFont="1" applyFill="1" applyBorder="1" applyAlignment="1">
      <alignment horizontal="center" vertical="center" wrapText="1"/>
      <protection/>
    </xf>
    <xf numFmtId="0" fontId="1" fillId="0" borderId="15" xfId="0" applyFont="1" applyFill="1" applyBorder="1" applyAlignment="1">
      <alignment horizontal="center" vertical="center" wrapText="1"/>
    </xf>
    <xf numFmtId="3" fontId="3" fillId="0" borderId="13" xfId="0" applyNumberFormat="1" applyFont="1" applyFill="1" applyBorder="1" applyAlignment="1">
      <alignment/>
    </xf>
    <xf numFmtId="0" fontId="1" fillId="0" borderId="13" xfId="94" applyFont="1" applyFill="1" applyBorder="1" applyAlignment="1">
      <alignment horizontal="left" vertical="center" wrapText="1"/>
      <protection/>
    </xf>
    <xf numFmtId="3" fontId="1" fillId="0" borderId="13" xfId="94" applyNumberFormat="1" applyFont="1" applyFill="1" applyBorder="1" applyAlignment="1">
      <alignment horizontal="center" vertical="center" wrapText="1"/>
      <protection/>
    </xf>
    <xf numFmtId="4" fontId="1" fillId="0" borderId="13" xfId="94" applyNumberFormat="1" applyFont="1" applyFill="1" applyBorder="1" applyAlignment="1">
      <alignment horizontal="center" vertical="center" wrapText="1"/>
      <protection/>
    </xf>
    <xf numFmtId="182" fontId="1" fillId="13" borderId="36" xfId="67" applyNumberFormat="1" applyFont="1" applyFill="1" applyBorder="1" applyAlignment="1">
      <alignment horizontal="center" vertical="center" wrapText="1"/>
      <protection/>
    </xf>
    <xf numFmtId="0" fontId="3" fillId="0" borderId="23" xfId="73" applyFont="1" applyFill="1" applyBorder="1" applyAlignment="1">
      <alignment horizontal="center" vertical="center"/>
      <protection/>
    </xf>
    <xf numFmtId="182" fontId="1" fillId="13" borderId="23" xfId="67" applyNumberFormat="1" applyFont="1" applyFill="1" applyBorder="1" applyAlignment="1">
      <alignment horizontal="center" vertical="center" wrapText="1"/>
      <protection/>
    </xf>
    <xf numFmtId="0" fontId="1" fillId="13" borderId="23" xfId="97" applyFont="1" applyFill="1" applyBorder="1" applyAlignment="1">
      <alignment horizontal="center" vertical="center" wrapText="1"/>
      <protection/>
    </xf>
    <xf numFmtId="4" fontId="2" fillId="0" borderId="23" xfId="94" applyNumberFormat="1" applyFont="1" applyFill="1" applyBorder="1" applyAlignment="1">
      <alignment horizontal="center" vertical="center"/>
      <protection/>
    </xf>
    <xf numFmtId="182" fontId="3" fillId="0" borderId="37" xfId="67" applyNumberFormat="1" applyFont="1" applyFill="1" applyBorder="1" applyAlignment="1">
      <alignment horizontal="center" vertical="center" wrapText="1"/>
      <protection/>
    </xf>
    <xf numFmtId="0" fontId="1" fillId="0" borderId="38" xfId="0" applyFont="1" applyFill="1" applyBorder="1" applyAlignment="1">
      <alignment horizontal="center" vertical="center"/>
    </xf>
    <xf numFmtId="182" fontId="1" fillId="0" borderId="35" xfId="67" applyNumberFormat="1" applyFont="1" applyFill="1" applyBorder="1" applyAlignment="1">
      <alignment horizontal="center" vertical="center" wrapText="1"/>
      <protection/>
    </xf>
    <xf numFmtId="0" fontId="2" fillId="0" borderId="15" xfId="0" applyFont="1" applyFill="1" applyBorder="1" applyAlignment="1">
      <alignment horizontal="center" vertical="center" wrapText="1"/>
    </xf>
    <xf numFmtId="182" fontId="1" fillId="0" borderId="15" xfId="67" applyNumberFormat="1" applyFont="1" applyFill="1" applyBorder="1" applyAlignment="1">
      <alignment horizontal="center" vertical="center" wrapText="1"/>
      <protection/>
    </xf>
    <xf numFmtId="4" fontId="2" fillId="0" borderId="15"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 fontId="1" fillId="0" borderId="15" xfId="94" applyNumberFormat="1" applyFont="1" applyFill="1" applyBorder="1" applyAlignment="1">
      <alignment horizontal="center" vertical="center" wrapText="1"/>
      <protection/>
    </xf>
    <xf numFmtId="186" fontId="2" fillId="0" borderId="15" xfId="70" applyNumberFormat="1" applyFont="1" applyFill="1" applyBorder="1" applyAlignment="1">
      <alignment horizontal="center" vertical="center" wrapText="1"/>
      <protection/>
    </xf>
    <xf numFmtId="0" fontId="3" fillId="0" borderId="19" xfId="73" applyFont="1" applyFill="1" applyBorder="1" applyAlignment="1">
      <alignment horizontal="center" vertical="center" wrapText="1"/>
      <protection/>
    </xf>
    <xf numFmtId="3" fontId="1" fillId="0" borderId="21" xfId="0" applyNumberFormat="1" applyFont="1" applyFill="1" applyBorder="1" applyAlignment="1">
      <alignment horizontal="center" vertical="center" wrapText="1"/>
    </xf>
    <xf numFmtId="0" fontId="1" fillId="0" borderId="33" xfId="76" applyFont="1" applyFill="1" applyBorder="1" applyAlignment="1">
      <alignment horizontal="center"/>
      <protection/>
    </xf>
    <xf numFmtId="0" fontId="1" fillId="0" borderId="34" xfId="76" applyFont="1" applyFill="1" applyBorder="1" applyAlignment="1">
      <alignment horizontal="left" vertical="center" wrapText="1"/>
      <protection/>
    </xf>
    <xf numFmtId="3" fontId="1" fillId="0" borderId="34" xfId="76" applyNumberFormat="1" applyFont="1" applyFill="1" applyBorder="1" applyAlignment="1">
      <alignment horizontal="center" vertical="center" wrapText="1"/>
      <protection/>
    </xf>
    <xf numFmtId="0" fontId="1" fillId="0" borderId="34" xfId="76" applyFont="1" applyFill="1" applyBorder="1" applyAlignment="1">
      <alignment vertical="center" wrapText="1"/>
      <protection/>
    </xf>
    <xf numFmtId="0" fontId="1" fillId="0" borderId="34" xfId="76" applyFont="1" applyFill="1" applyBorder="1" applyAlignment="1">
      <alignment horizontal="center" vertical="center" wrapText="1"/>
      <protection/>
    </xf>
    <xf numFmtId="0" fontId="1" fillId="0" borderId="35" xfId="76" applyFont="1" applyFill="1" applyBorder="1">
      <alignment/>
      <protection/>
    </xf>
    <xf numFmtId="0" fontId="1" fillId="0" borderId="13" xfId="86" applyFont="1" applyFill="1" applyBorder="1" applyAlignment="1">
      <alignment horizontal="left" vertical="center" wrapText="1"/>
      <protection/>
    </xf>
    <xf numFmtId="3" fontId="1" fillId="0" borderId="13" xfId="86" applyNumberFormat="1" applyFont="1" applyFill="1" applyBorder="1" applyAlignment="1">
      <alignment horizontal="center" vertical="center" wrapText="1"/>
      <protection/>
    </xf>
    <xf numFmtId="2" fontId="1" fillId="0" borderId="13" xfId="83" applyNumberFormat="1" applyFont="1" applyFill="1" applyBorder="1" applyAlignment="1">
      <alignment horizontal="left" vertical="center" wrapText="1"/>
      <protection/>
    </xf>
    <xf numFmtId="3" fontId="1" fillId="0" borderId="13" xfId="83" applyNumberFormat="1" applyFont="1" applyFill="1" applyBorder="1" applyAlignment="1">
      <alignment horizontal="center" vertical="center" wrapText="1"/>
      <protection/>
    </xf>
    <xf numFmtId="0" fontId="1" fillId="0" borderId="13" xfId="94" applyFont="1" applyFill="1" applyBorder="1" applyAlignment="1">
      <alignment horizontal="center" vertical="center" wrapText="1"/>
      <protection/>
    </xf>
    <xf numFmtId="0" fontId="1" fillId="0" borderId="13" xfId="70" applyFont="1" applyFill="1" applyBorder="1" applyAlignment="1">
      <alignment horizontal="center" vertical="center" wrapText="1"/>
      <protection/>
    </xf>
    <xf numFmtId="0" fontId="1" fillId="0" borderId="15" xfId="89" applyFont="1" applyFill="1" applyBorder="1" applyAlignment="1">
      <alignment horizontal="center" vertical="center" wrapText="1"/>
      <protection/>
    </xf>
    <xf numFmtId="0" fontId="1" fillId="0" borderId="14" xfId="74" applyFont="1" applyFill="1" applyBorder="1" applyAlignment="1">
      <alignment horizontal="center" vertical="center" wrapText="1"/>
      <protection/>
    </xf>
    <xf numFmtId="0" fontId="1" fillId="0" borderId="13" xfId="74" applyFont="1" applyFill="1" applyBorder="1" applyAlignment="1">
      <alignment vertical="center" wrapText="1"/>
      <protection/>
    </xf>
    <xf numFmtId="4" fontId="1" fillId="0" borderId="13" xfId="74" applyNumberFormat="1" applyFont="1" applyFill="1" applyBorder="1" applyAlignment="1">
      <alignment horizontal="center" vertical="center" wrapText="1"/>
      <protection/>
    </xf>
    <xf numFmtId="0" fontId="1" fillId="0" borderId="13" xfId="74" applyFont="1" applyFill="1" applyBorder="1" applyAlignment="1">
      <alignment horizontal="left" vertical="center" wrapText="1"/>
      <protection/>
    </xf>
    <xf numFmtId="0" fontId="1" fillId="0" borderId="13" xfId="74" applyFont="1" applyFill="1" applyBorder="1" applyAlignment="1">
      <alignment horizontal="center" vertical="center" wrapText="1"/>
      <protection/>
    </xf>
    <xf numFmtId="0" fontId="1" fillId="0" borderId="15" xfId="74" applyFont="1" applyFill="1" applyBorder="1" applyAlignment="1">
      <alignment horizontal="center" vertical="center"/>
      <protection/>
    </xf>
    <xf numFmtId="0" fontId="1" fillId="0" borderId="33" xfId="86" applyNumberFormat="1" applyFont="1" applyFill="1" applyBorder="1" applyAlignment="1">
      <alignment horizontal="center" vertical="center"/>
      <protection/>
    </xf>
    <xf numFmtId="0" fontId="1" fillId="0" borderId="34" xfId="86" applyNumberFormat="1" applyFont="1" applyFill="1" applyBorder="1" applyAlignment="1">
      <alignment horizontal="left" vertical="center" wrapText="1"/>
      <protection/>
    </xf>
    <xf numFmtId="0" fontId="1" fillId="0" borderId="34" xfId="86" applyNumberFormat="1" applyFont="1" applyFill="1" applyBorder="1" applyAlignment="1">
      <alignment horizontal="center" vertical="center" wrapText="1"/>
      <protection/>
    </xf>
    <xf numFmtId="3" fontId="1" fillId="0" borderId="34" xfId="86" applyNumberFormat="1" applyFont="1" applyFill="1" applyBorder="1" applyAlignment="1">
      <alignment horizontal="center" vertical="center" wrapText="1"/>
      <protection/>
    </xf>
    <xf numFmtId="0" fontId="1" fillId="0" borderId="34" xfId="67" applyNumberFormat="1" applyFont="1" applyFill="1" applyBorder="1" applyAlignment="1">
      <alignment horizontal="center" vertical="center" wrapText="1"/>
      <protection/>
    </xf>
    <xf numFmtId="0" fontId="1" fillId="0" borderId="35" xfId="86" applyNumberFormat="1" applyFont="1" applyFill="1" applyBorder="1" applyAlignment="1">
      <alignment horizontal="center" vertical="center" wrapText="1"/>
      <protection/>
    </xf>
    <xf numFmtId="4" fontId="1" fillId="0" borderId="13" xfId="71" applyNumberFormat="1" applyFont="1" applyFill="1" applyBorder="1" applyAlignment="1">
      <alignment horizontal="center" vertical="center" wrapText="1"/>
      <protection/>
    </xf>
    <xf numFmtId="0" fontId="1" fillId="0" borderId="13" xfId="86" applyFont="1" applyFill="1" applyBorder="1" applyAlignment="1">
      <alignment vertical="center" wrapText="1"/>
      <protection/>
    </xf>
    <xf numFmtId="4" fontId="1" fillId="0" borderId="13" xfId="86" applyNumberFormat="1" applyFont="1" applyFill="1" applyBorder="1" applyAlignment="1">
      <alignment horizontal="center" vertical="center" wrapText="1"/>
      <protection/>
    </xf>
    <xf numFmtId="182" fontId="1" fillId="0" borderId="13" xfId="86" applyNumberFormat="1" applyFont="1" applyFill="1" applyBorder="1" applyAlignment="1">
      <alignment horizontal="center" vertical="center" wrapText="1"/>
      <protection/>
    </xf>
    <xf numFmtId="0" fontId="1" fillId="0" borderId="13" xfId="67" applyFont="1" applyFill="1" applyBorder="1" applyAlignment="1">
      <alignment horizontal="center" vertical="center" wrapText="1"/>
      <protection/>
    </xf>
    <xf numFmtId="1" fontId="1" fillId="0" borderId="14" xfId="94" applyNumberFormat="1" applyFont="1" applyFill="1" applyBorder="1" applyAlignment="1">
      <alignment horizontal="center" vertical="center" wrapText="1"/>
      <protection/>
    </xf>
    <xf numFmtId="43" fontId="1" fillId="0" borderId="13" xfId="85" applyNumberFormat="1" applyFont="1" applyFill="1" applyBorder="1" applyAlignment="1">
      <alignment vertical="center" wrapText="1"/>
      <protection/>
    </xf>
    <xf numFmtId="4" fontId="1" fillId="0" borderId="13" xfId="85" applyNumberFormat="1" applyFont="1" applyFill="1" applyBorder="1" applyAlignment="1">
      <alignment horizontal="center" vertical="center" wrapText="1"/>
      <protection/>
    </xf>
    <xf numFmtId="0" fontId="1" fillId="0" borderId="13" xfId="94" applyFont="1" applyFill="1" applyBorder="1" applyAlignment="1">
      <alignment horizontal="left" vertical="center" wrapText="1"/>
      <protection/>
    </xf>
    <xf numFmtId="3" fontId="1" fillId="0" borderId="13" xfId="85" applyNumberFormat="1" applyFont="1" applyFill="1" applyBorder="1" applyAlignment="1">
      <alignment horizontal="center" vertical="center" wrapText="1"/>
      <protection/>
    </xf>
    <xf numFmtId="182" fontId="1" fillId="0" borderId="13" xfId="67" applyNumberFormat="1" applyFont="1" applyFill="1" applyBorder="1" applyAlignment="1">
      <alignment horizontal="center" vertical="center" wrapText="1"/>
      <protection/>
    </xf>
    <xf numFmtId="4" fontId="1" fillId="0" borderId="15" xfId="94" applyNumberFormat="1" applyFont="1" applyFill="1" applyBorder="1" applyAlignment="1">
      <alignment horizontal="center" vertical="center"/>
      <protection/>
    </xf>
    <xf numFmtId="49" fontId="1" fillId="0" borderId="13" xfId="67" applyNumberFormat="1" applyFont="1" applyFill="1" applyBorder="1" applyAlignment="1">
      <alignment horizontal="center" vertical="center" wrapText="1"/>
      <protection/>
    </xf>
    <xf numFmtId="4" fontId="1" fillId="0" borderId="13" xfId="0" applyNumberFormat="1" applyFont="1" applyFill="1" applyBorder="1" applyAlignment="1">
      <alignment horizontal="center" vertical="center" wrapText="1"/>
    </xf>
    <xf numFmtId="0" fontId="3" fillId="0" borderId="15" xfId="81" applyFont="1" applyFill="1" applyBorder="1" applyAlignment="1">
      <alignment vertical="center" wrapText="1"/>
      <protection/>
    </xf>
    <xf numFmtId="0" fontId="3" fillId="0" borderId="0" xfId="0" applyNumberFormat="1" applyFont="1" applyFill="1" applyAlignment="1">
      <alignment vertical="center"/>
    </xf>
    <xf numFmtId="0" fontId="3" fillId="0" borderId="15" xfId="0" applyFont="1" applyFill="1" applyBorder="1" applyAlignment="1">
      <alignment horizontal="left" vertical="center" wrapText="1"/>
    </xf>
    <xf numFmtId="0" fontId="1" fillId="0" borderId="39" xfId="0" applyFont="1" applyFill="1" applyBorder="1" applyAlignment="1">
      <alignment horizontal="center" vertical="center"/>
    </xf>
    <xf numFmtId="0" fontId="1" fillId="0" borderId="12" xfId="0" applyFont="1" applyFill="1" applyBorder="1" applyAlignment="1">
      <alignment vertical="center" wrapText="1"/>
    </xf>
    <xf numFmtId="182" fontId="1" fillId="0" borderId="12" xfId="0" applyNumberFormat="1"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0" borderId="12" xfId="0" applyFont="1" applyFill="1" applyBorder="1" applyAlignment="1">
      <alignment horizontal="center" vertical="center"/>
    </xf>
    <xf numFmtId="3" fontId="1" fillId="0" borderId="12" xfId="0" applyNumberFormat="1" applyFont="1" applyFill="1" applyBorder="1" applyAlignment="1">
      <alignment horizontal="center" vertical="center"/>
    </xf>
    <xf numFmtId="0" fontId="1" fillId="0" borderId="12" xfId="86" applyFont="1" applyFill="1" applyBorder="1" applyAlignment="1">
      <alignment horizontal="center" vertical="center" wrapText="1"/>
      <protection/>
    </xf>
    <xf numFmtId="0" fontId="1" fillId="0" borderId="40" xfId="0" applyNumberFormat="1" applyFont="1" applyFill="1" applyBorder="1" applyAlignment="1">
      <alignment horizontal="center" vertical="center" wrapText="1"/>
    </xf>
    <xf numFmtId="0" fontId="3" fillId="0" borderId="30" xfId="0" applyFont="1" applyFill="1" applyBorder="1" applyAlignment="1">
      <alignment horizontal="center" vertical="center"/>
    </xf>
    <xf numFmtId="0" fontId="3" fillId="0" borderId="29" xfId="0" applyFont="1" applyFill="1" applyBorder="1" applyAlignment="1">
      <alignment horizontal="center" vertical="center"/>
    </xf>
    <xf numFmtId="3" fontId="3" fillId="0" borderId="29" xfId="0" applyNumberFormat="1" applyFont="1" applyFill="1" applyBorder="1" applyAlignment="1">
      <alignment horizontal="center" vertical="center"/>
    </xf>
    <xf numFmtId="0" fontId="3" fillId="0" borderId="31" xfId="0" applyNumberFormat="1" applyFont="1" applyFill="1" applyBorder="1" applyAlignment="1">
      <alignment horizontal="center" vertical="center" wrapText="1"/>
    </xf>
    <xf numFmtId="0" fontId="3" fillId="0" borderId="27" xfId="0" applyFont="1" applyFill="1" applyBorder="1" applyAlignment="1">
      <alignment vertical="center" wrapText="1"/>
    </xf>
    <xf numFmtId="3" fontId="3" fillId="0" borderId="27" xfId="86" applyNumberFormat="1" applyFont="1" applyFill="1" applyBorder="1" applyAlignment="1">
      <alignment horizontal="center" vertical="center"/>
      <protection/>
    </xf>
    <xf numFmtId="3" fontId="3" fillId="0" borderId="27" xfId="0" applyNumberFormat="1" applyFont="1" applyFill="1" applyBorder="1" applyAlignment="1">
      <alignment horizontal="center" vertical="center"/>
    </xf>
    <xf numFmtId="1" fontId="3" fillId="0" borderId="41" xfId="78" applyNumberFormat="1" applyFont="1" applyFill="1" applyBorder="1" applyAlignment="1">
      <alignment horizontal="center" vertical="center"/>
      <protection/>
    </xf>
    <xf numFmtId="0" fontId="3" fillId="0" borderId="42" xfId="78" applyNumberFormat="1" applyFont="1" applyFill="1" applyBorder="1" applyAlignment="1">
      <alignment vertical="center" wrapText="1"/>
      <protection/>
    </xf>
    <xf numFmtId="0" fontId="3" fillId="0" borderId="42" xfId="78" applyNumberFormat="1" applyFont="1" applyFill="1" applyBorder="1" applyAlignment="1">
      <alignment horizontal="center" vertical="center" wrapText="1"/>
      <protection/>
    </xf>
    <xf numFmtId="0" fontId="3" fillId="0" borderId="42" xfId="78" applyNumberFormat="1" applyFont="1" applyFill="1" applyBorder="1" applyAlignment="1">
      <alignment horizontal="left" vertical="center" wrapText="1"/>
      <protection/>
    </xf>
    <xf numFmtId="3" fontId="3" fillId="0" borderId="42" xfId="76" applyNumberFormat="1" applyFont="1" applyFill="1" applyBorder="1" applyAlignment="1">
      <alignment horizontal="center" vertical="center"/>
      <protection/>
    </xf>
    <xf numFmtId="3" fontId="3" fillId="0" borderId="42" xfId="78" applyNumberFormat="1" applyFont="1" applyFill="1" applyBorder="1" applyAlignment="1">
      <alignment horizontal="center" vertical="center" wrapText="1"/>
      <protection/>
    </xf>
    <xf numFmtId="0" fontId="3" fillId="0" borderId="42" xfId="0" applyNumberFormat="1" applyFont="1" applyFill="1" applyBorder="1" applyAlignment="1">
      <alignment horizontal="center" vertical="center" wrapText="1"/>
    </xf>
    <xf numFmtId="0" fontId="3" fillId="0" borderId="43" xfId="78" applyNumberFormat="1" applyFont="1" applyFill="1" applyBorder="1" applyAlignment="1">
      <alignment horizontal="center" vertical="center" wrapText="1"/>
      <protection/>
    </xf>
    <xf numFmtId="0" fontId="1" fillId="0" borderId="14" xfId="67" applyNumberFormat="1" applyFont="1" applyFill="1" applyBorder="1" applyAlignment="1">
      <alignment horizontal="center" vertical="center" wrapText="1"/>
      <protection/>
    </xf>
    <xf numFmtId="0" fontId="1" fillId="0" borderId="13" xfId="86" applyNumberFormat="1" applyFont="1" applyFill="1" applyBorder="1" applyAlignment="1">
      <alignment horizontal="left" vertical="center" wrapText="1"/>
      <protection/>
    </xf>
    <xf numFmtId="0" fontId="1" fillId="0" borderId="13" xfId="86" applyNumberFormat="1" applyFont="1" applyFill="1" applyBorder="1" applyAlignment="1">
      <alignment horizontal="center" vertical="center" wrapText="1"/>
      <protection/>
    </xf>
    <xf numFmtId="0" fontId="1" fillId="0" borderId="13" xfId="67" applyNumberFormat="1" applyFont="1" applyFill="1" applyBorder="1" applyAlignment="1">
      <alignment horizontal="left" vertical="center" wrapText="1"/>
      <protection/>
    </xf>
    <xf numFmtId="0" fontId="1" fillId="0" borderId="13" xfId="67" applyNumberFormat="1" applyFont="1" applyFill="1" applyBorder="1" applyAlignment="1">
      <alignment horizontal="center" vertical="center" wrapText="1"/>
      <protection/>
    </xf>
    <xf numFmtId="3" fontId="1" fillId="0" borderId="13" xfId="67" applyNumberFormat="1" applyFont="1" applyFill="1" applyBorder="1" applyAlignment="1">
      <alignment horizontal="center" vertical="center" wrapText="1"/>
      <protection/>
    </xf>
    <xf numFmtId="0" fontId="1" fillId="0" borderId="15" xfId="67" applyNumberFormat="1" applyFont="1" applyFill="1" applyBorder="1" applyAlignment="1">
      <alignment horizontal="center" vertical="center" wrapText="1"/>
      <protection/>
    </xf>
    <xf numFmtId="0" fontId="3" fillId="0" borderId="25" xfId="67" applyNumberFormat="1" applyFont="1" applyFill="1" applyBorder="1" applyAlignment="1">
      <alignment horizontal="center" vertical="center" wrapText="1"/>
      <protection/>
    </xf>
    <xf numFmtId="0" fontId="3" fillId="0" borderId="16" xfId="86" applyNumberFormat="1" applyFont="1" applyFill="1" applyBorder="1" applyAlignment="1">
      <alignment horizontal="left" vertical="center" wrapText="1"/>
      <protection/>
    </xf>
    <xf numFmtId="0" fontId="3" fillId="0" borderId="16" xfId="86" applyNumberFormat="1" applyFont="1" applyFill="1" applyBorder="1" applyAlignment="1">
      <alignment horizontal="center" vertical="center" wrapText="1"/>
      <protection/>
    </xf>
    <xf numFmtId="0" fontId="3" fillId="0" borderId="16" xfId="67" applyNumberFormat="1" applyFont="1" applyFill="1" applyBorder="1" applyAlignment="1">
      <alignment horizontal="left" vertical="center" wrapText="1"/>
      <protection/>
    </xf>
    <xf numFmtId="0" fontId="3" fillId="0" borderId="16" xfId="67" applyNumberFormat="1" applyFont="1" applyFill="1" applyBorder="1" applyAlignment="1">
      <alignment horizontal="center" vertical="center" wrapText="1"/>
      <protection/>
    </xf>
    <xf numFmtId="3" fontId="3" fillId="0" borderId="16" xfId="67" applyNumberFormat="1" applyFont="1" applyFill="1" applyBorder="1" applyAlignment="1">
      <alignment horizontal="center" vertical="center" wrapText="1"/>
      <protection/>
    </xf>
    <xf numFmtId="0" fontId="3" fillId="0" borderId="16" xfId="0" applyNumberFormat="1" applyFont="1" applyFill="1" applyBorder="1" applyAlignment="1">
      <alignment horizontal="center" vertical="center" wrapText="1"/>
    </xf>
    <xf numFmtId="0" fontId="3" fillId="0" borderId="19" xfId="67" applyNumberFormat="1" applyFont="1" applyFill="1" applyBorder="1" applyAlignment="1">
      <alignment horizontal="center" vertical="center" wrapText="1"/>
      <protection/>
    </xf>
    <xf numFmtId="0" fontId="1" fillId="0" borderId="14" xfId="86" applyNumberFormat="1" applyFont="1" applyFill="1" applyBorder="1" applyAlignment="1">
      <alignment horizontal="center" vertical="center"/>
      <protection/>
    </xf>
    <xf numFmtId="0" fontId="1" fillId="0" borderId="15" xfId="86" applyNumberFormat="1" applyFont="1" applyFill="1" applyBorder="1" applyAlignment="1">
      <alignment horizontal="center" vertical="center" wrapText="1"/>
      <protection/>
    </xf>
    <xf numFmtId="0" fontId="3" fillId="0" borderId="14" xfId="0" applyNumberFormat="1" applyFont="1" applyFill="1" applyBorder="1" applyAlignment="1">
      <alignment horizontal="center" vertical="center"/>
    </xf>
    <xf numFmtId="0" fontId="3" fillId="0" borderId="13" xfId="0" applyNumberFormat="1" applyFont="1" applyFill="1" applyBorder="1" applyAlignment="1">
      <alignment vertical="center"/>
    </xf>
    <xf numFmtId="0" fontId="3" fillId="0" borderId="13"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wrapText="1"/>
    </xf>
    <xf numFmtId="0" fontId="2" fillId="0" borderId="14" xfId="0" applyFont="1" applyFill="1" applyBorder="1" applyAlignment="1">
      <alignment horizontal="center" vertical="center"/>
    </xf>
    <xf numFmtId="0" fontId="3" fillId="0" borderId="13" xfId="0" applyFont="1" applyFill="1" applyBorder="1" applyAlignment="1" quotePrefix="1">
      <alignment horizontal="center" vertical="center" wrapText="1"/>
    </xf>
    <xf numFmtId="1" fontId="3" fillId="0" borderId="30" xfId="0" applyNumberFormat="1" applyFont="1" applyFill="1" applyBorder="1" applyAlignment="1">
      <alignment horizontal="center" vertical="center"/>
    </xf>
    <xf numFmtId="0" fontId="1" fillId="0" borderId="11" xfId="67" applyFont="1" applyFill="1" applyBorder="1" applyAlignment="1">
      <alignment horizontal="center" vertical="center" wrapText="1"/>
      <protection/>
    </xf>
    <xf numFmtId="0" fontId="1" fillId="0" borderId="12" xfId="67" applyFont="1" applyFill="1" applyBorder="1" applyAlignment="1">
      <alignment horizontal="center" vertical="center" wrapText="1"/>
      <protection/>
    </xf>
    <xf numFmtId="0" fontId="1" fillId="0" borderId="20" xfId="67" applyFont="1" applyFill="1" applyBorder="1" applyAlignment="1">
      <alignment horizontal="center" vertical="center" wrapText="1"/>
      <protection/>
    </xf>
    <xf numFmtId="0" fontId="1" fillId="0" borderId="44" xfId="0" applyFont="1" applyFill="1" applyBorder="1" applyAlignment="1">
      <alignment horizontal="center" vertical="center" wrapText="1"/>
    </xf>
    <xf numFmtId="0" fontId="1" fillId="0" borderId="40" xfId="0" applyFont="1" applyFill="1" applyBorder="1" applyAlignment="1">
      <alignment horizontal="center" vertical="center"/>
    </xf>
    <xf numFmtId="0" fontId="1" fillId="0" borderId="45" xfId="0" applyFont="1" applyFill="1" applyBorder="1" applyAlignment="1">
      <alignment horizontal="center" vertical="center"/>
    </xf>
    <xf numFmtId="0" fontId="36" fillId="0" borderId="0" xfId="67" applyFont="1" applyFill="1" applyBorder="1" applyAlignment="1">
      <alignment horizontal="center" vertical="center" wrapText="1"/>
      <protection/>
    </xf>
    <xf numFmtId="0" fontId="30" fillId="0" borderId="0" xfId="67" applyFont="1" applyFill="1" applyBorder="1" applyAlignment="1">
      <alignment horizontal="center" vertical="center" wrapText="1"/>
      <protection/>
    </xf>
    <xf numFmtId="0" fontId="6" fillId="0" borderId="0" xfId="67" applyFont="1" applyFill="1" applyBorder="1" applyAlignment="1">
      <alignment horizontal="center" vertical="center" wrapText="1"/>
      <protection/>
    </xf>
    <xf numFmtId="0" fontId="1" fillId="0" borderId="0" xfId="67" applyFont="1" applyFill="1" applyBorder="1" applyAlignment="1">
      <alignment horizontal="center" vertical="center" wrapText="1"/>
      <protection/>
    </xf>
    <xf numFmtId="184" fontId="1" fillId="0" borderId="46" xfId="67" applyNumberFormat="1" applyFont="1" applyFill="1" applyBorder="1" applyAlignment="1">
      <alignment horizontal="center" vertical="center" wrapText="1"/>
      <protection/>
    </xf>
    <xf numFmtId="184" fontId="1" fillId="0" borderId="39" xfId="67" applyNumberFormat="1" applyFont="1" applyFill="1" applyBorder="1" applyAlignment="1">
      <alignment horizontal="center" vertical="center" wrapText="1"/>
      <protection/>
    </xf>
    <xf numFmtId="184" fontId="1" fillId="0" borderId="47" xfId="67" applyNumberFormat="1" applyFont="1" applyFill="1" applyBorder="1" applyAlignment="1">
      <alignment horizontal="center" vertical="center" wrapText="1"/>
      <protection/>
    </xf>
    <xf numFmtId="188" fontId="1" fillId="0" borderId="11" xfId="67" applyNumberFormat="1" applyFont="1" applyFill="1" applyBorder="1" applyAlignment="1">
      <alignment horizontal="center" vertical="center" wrapText="1"/>
      <protection/>
    </xf>
    <xf numFmtId="188" fontId="1" fillId="0" borderId="12" xfId="67" applyNumberFormat="1" applyFont="1" applyFill="1" applyBorder="1" applyAlignment="1">
      <alignment horizontal="center" vertical="center" wrapText="1"/>
      <protection/>
    </xf>
    <xf numFmtId="188" fontId="1" fillId="0" borderId="20" xfId="67" applyNumberFormat="1" applyFont="1" applyFill="1" applyBorder="1" applyAlignment="1">
      <alignment horizontal="center" vertical="center" wrapText="1"/>
      <protection/>
    </xf>
    <xf numFmtId="3" fontId="1" fillId="0" borderId="11" xfId="67" applyNumberFormat="1" applyFont="1" applyFill="1" applyBorder="1" applyAlignment="1">
      <alignment horizontal="center" vertical="center" wrapText="1"/>
      <protection/>
    </xf>
    <xf numFmtId="3" fontId="1" fillId="0" borderId="12" xfId="67" applyNumberFormat="1" applyFont="1" applyFill="1" applyBorder="1" applyAlignment="1">
      <alignment horizontal="center" vertical="center" wrapText="1"/>
      <protection/>
    </xf>
    <xf numFmtId="3" fontId="1" fillId="0" borderId="20" xfId="67" applyNumberFormat="1" applyFont="1" applyFill="1" applyBorder="1" applyAlignment="1">
      <alignment horizontal="center" vertical="center" wrapText="1"/>
      <protection/>
    </xf>
    <xf numFmtId="0" fontId="37" fillId="0" borderId="0" xfId="67" applyFont="1" applyFill="1" applyBorder="1" applyAlignment="1">
      <alignment horizontal="center" vertical="center" wrapText="1"/>
      <protection/>
    </xf>
    <xf numFmtId="0" fontId="36" fillId="0" borderId="0" xfId="67" applyFont="1" applyFill="1" applyBorder="1" applyAlignment="1">
      <alignment horizontal="center" vertical="center" wrapText="1"/>
      <protection/>
    </xf>
    <xf numFmtId="3" fontId="1" fillId="0" borderId="0" xfId="67" applyNumberFormat="1" applyFont="1" applyFill="1" applyBorder="1" applyAlignment="1">
      <alignment horizontal="center" vertical="center" wrapText="1"/>
      <protection/>
    </xf>
    <xf numFmtId="1" fontId="1" fillId="0" borderId="46" xfId="67" applyNumberFormat="1" applyFont="1" applyFill="1" applyBorder="1" applyAlignment="1">
      <alignment horizontal="center" vertical="center" wrapText="1"/>
      <protection/>
    </xf>
    <xf numFmtId="1" fontId="1" fillId="0" borderId="39" xfId="67" applyNumberFormat="1" applyFont="1" applyFill="1" applyBorder="1" applyAlignment="1">
      <alignment horizontal="center" vertical="center" wrapText="1"/>
      <protection/>
    </xf>
    <xf numFmtId="1" fontId="1" fillId="0" borderId="48" xfId="67" applyNumberFormat="1" applyFont="1" applyFill="1" applyBorder="1" applyAlignment="1">
      <alignment horizontal="center" vertical="center" wrapText="1"/>
      <protection/>
    </xf>
    <xf numFmtId="171" fontId="1" fillId="0" borderId="11" xfId="67" applyNumberFormat="1" applyFont="1" applyFill="1" applyBorder="1" applyAlignment="1">
      <alignment horizontal="center" vertical="center" wrapText="1"/>
      <protection/>
    </xf>
    <xf numFmtId="171" fontId="1" fillId="0" borderId="12" xfId="67" applyNumberFormat="1" applyFont="1" applyFill="1" applyBorder="1" applyAlignment="1">
      <alignment horizontal="center" vertical="center" wrapText="1"/>
      <protection/>
    </xf>
    <xf numFmtId="171" fontId="1" fillId="0" borderId="22" xfId="67" applyNumberFormat="1" applyFont="1" applyFill="1" applyBorder="1" applyAlignment="1">
      <alignment horizontal="center" vertical="center" wrapText="1"/>
      <protection/>
    </xf>
    <xf numFmtId="0" fontId="1" fillId="0" borderId="22" xfId="67" applyFont="1" applyFill="1" applyBorder="1" applyAlignment="1">
      <alignment horizontal="center" vertical="center" wrapText="1"/>
      <protection/>
    </xf>
    <xf numFmtId="3" fontId="1" fillId="0" borderId="22" xfId="67" applyNumberFormat="1" applyFont="1" applyFill="1" applyBorder="1" applyAlignment="1">
      <alignment horizontal="center" vertical="center" wrapText="1"/>
      <protection/>
    </xf>
    <xf numFmtId="0" fontId="1" fillId="0" borderId="44" xfId="67" applyFont="1" applyFill="1" applyBorder="1" applyAlignment="1">
      <alignment horizontal="center" vertical="center" wrapText="1"/>
      <protection/>
    </xf>
    <xf numFmtId="0" fontId="1" fillId="0" borderId="40" xfId="67" applyFont="1" applyFill="1" applyBorder="1" applyAlignment="1">
      <alignment horizontal="center" vertical="center" wrapText="1"/>
      <protection/>
    </xf>
    <xf numFmtId="0" fontId="1" fillId="0" borderId="49" xfId="67" applyFont="1" applyFill="1" applyBorder="1" applyAlignment="1">
      <alignment horizontal="center" vertical="center" wrapText="1"/>
      <protection/>
    </xf>
    <xf numFmtId="0" fontId="1" fillId="0" borderId="50" xfId="67" applyFont="1" applyFill="1" applyBorder="1" applyAlignment="1">
      <alignment horizontal="center" vertical="center" wrapText="1"/>
      <protection/>
    </xf>
    <xf numFmtId="0" fontId="1" fillId="0" borderId="24" xfId="67" applyFont="1" applyFill="1" applyBorder="1" applyAlignment="1">
      <alignment horizontal="center" vertical="center" wrapText="1"/>
      <protection/>
    </xf>
    <xf numFmtId="0" fontId="1" fillId="0" borderId="51" xfId="67" applyFont="1" applyFill="1" applyBorder="1" applyAlignment="1">
      <alignment horizontal="center" vertical="center" wrapText="1"/>
      <protection/>
    </xf>
    <xf numFmtId="3" fontId="1" fillId="0" borderId="11" xfId="67" applyNumberFormat="1" applyFont="1" applyFill="1" applyBorder="1" applyAlignment="1">
      <alignment horizontal="center" vertical="center" wrapText="1"/>
      <protection/>
    </xf>
    <xf numFmtId="3" fontId="1" fillId="0" borderId="12" xfId="67" applyNumberFormat="1" applyFont="1" applyFill="1" applyBorder="1" applyAlignment="1">
      <alignment horizontal="center" vertical="center" wrapText="1"/>
      <protection/>
    </xf>
    <xf numFmtId="3" fontId="1" fillId="0" borderId="20" xfId="67" applyNumberFormat="1" applyFont="1" applyFill="1" applyBorder="1" applyAlignment="1">
      <alignment horizontal="center" vertical="center" wrapText="1"/>
      <protection/>
    </xf>
    <xf numFmtId="3" fontId="1" fillId="0" borderId="52" xfId="67" applyNumberFormat="1" applyFont="1" applyFill="1" applyBorder="1" applyAlignment="1">
      <alignment horizontal="center" vertical="center" wrapText="1"/>
      <protection/>
    </xf>
    <xf numFmtId="3" fontId="1" fillId="0" borderId="53" xfId="67" applyNumberFormat="1" applyFont="1" applyFill="1" applyBorder="1" applyAlignment="1">
      <alignment horizontal="center" vertical="center" wrapText="1"/>
      <protection/>
    </xf>
    <xf numFmtId="3" fontId="1" fillId="0" borderId="54" xfId="67" applyNumberFormat="1" applyFont="1" applyFill="1" applyBorder="1" applyAlignment="1">
      <alignment horizontal="center" vertical="center" wrapText="1"/>
      <protection/>
    </xf>
    <xf numFmtId="3" fontId="1" fillId="0" borderId="55" xfId="67" applyNumberFormat="1" applyFont="1" applyFill="1" applyBorder="1" applyAlignment="1">
      <alignment horizontal="center" vertical="center" wrapText="1"/>
      <protection/>
    </xf>
    <xf numFmtId="3" fontId="1" fillId="0" borderId="56" xfId="67" applyNumberFormat="1" applyFont="1" applyFill="1" applyBorder="1" applyAlignment="1">
      <alignment horizontal="center" vertical="center" wrapText="1"/>
      <protection/>
    </xf>
    <xf numFmtId="3" fontId="1" fillId="0" borderId="57" xfId="67" applyNumberFormat="1" applyFont="1" applyFill="1" applyBorder="1" applyAlignment="1">
      <alignment horizontal="center" vertical="center" wrapText="1"/>
      <protection/>
    </xf>
    <xf numFmtId="0" fontId="1" fillId="0" borderId="11" xfId="67" applyFont="1" applyFill="1" applyBorder="1" applyAlignment="1">
      <alignment horizontal="center" vertical="center" wrapText="1"/>
      <protection/>
    </xf>
    <xf numFmtId="0" fontId="1" fillId="0" borderId="12" xfId="67" applyFont="1" applyFill="1" applyBorder="1" applyAlignment="1">
      <alignment horizontal="center" vertical="center" wrapText="1"/>
      <protection/>
    </xf>
    <xf numFmtId="0" fontId="1" fillId="0" borderId="20" xfId="67" applyFont="1" applyFill="1" applyBorder="1" applyAlignment="1">
      <alignment horizontal="center" vertical="center" wrapText="1"/>
      <protection/>
    </xf>
    <xf numFmtId="0" fontId="3" fillId="0" borderId="53" xfId="0" applyFont="1" applyFill="1" applyBorder="1" applyAlignment="1">
      <alignment horizontal="left" vertical="center"/>
    </xf>
    <xf numFmtId="0" fontId="1" fillId="0" borderId="44" xfId="86" applyFont="1" applyFill="1" applyBorder="1" applyAlignment="1">
      <alignment horizontal="center" vertical="center" wrapText="1"/>
      <protection/>
    </xf>
    <xf numFmtId="0" fontId="1" fillId="0" borderId="40" xfId="86" applyFont="1" applyFill="1" applyBorder="1" applyAlignment="1">
      <alignment horizontal="center" vertical="center" wrapText="1"/>
      <protection/>
    </xf>
    <xf numFmtId="0" fontId="1" fillId="0" borderId="45" xfId="86" applyFont="1" applyFill="1" applyBorder="1" applyAlignment="1">
      <alignment horizontal="center" vertical="center" wrapText="1"/>
      <protection/>
    </xf>
    <xf numFmtId="0" fontId="30" fillId="0" borderId="0" xfId="67" applyFont="1" applyFill="1" applyBorder="1" applyAlignment="1">
      <alignment horizontal="center" vertical="center" wrapText="1"/>
      <protection/>
    </xf>
    <xf numFmtId="3" fontId="30" fillId="0" borderId="0" xfId="67" applyNumberFormat="1" applyFont="1" applyFill="1" applyBorder="1" applyAlignment="1">
      <alignment horizontal="center" vertical="center" wrapText="1"/>
      <protection/>
    </xf>
    <xf numFmtId="1" fontId="1" fillId="0" borderId="46" xfId="67" applyNumberFormat="1" applyFont="1" applyFill="1" applyBorder="1" applyAlignment="1">
      <alignment horizontal="center" vertical="center" wrapText="1"/>
      <protection/>
    </xf>
    <xf numFmtId="1" fontId="1" fillId="0" borderId="39" xfId="67" applyNumberFormat="1" applyFont="1" applyFill="1" applyBorder="1" applyAlignment="1">
      <alignment horizontal="center" vertical="center" wrapText="1"/>
      <protection/>
    </xf>
    <xf numFmtId="1" fontId="1" fillId="0" borderId="47" xfId="67" applyNumberFormat="1" applyFont="1" applyFill="1" applyBorder="1" applyAlignment="1">
      <alignment horizontal="center" vertical="center" wrapText="1"/>
      <protection/>
    </xf>
    <xf numFmtId="171" fontId="1" fillId="0" borderId="11" xfId="67" applyNumberFormat="1" applyFont="1" applyFill="1" applyBorder="1" applyAlignment="1">
      <alignment horizontal="center" vertical="center" wrapText="1"/>
      <protection/>
    </xf>
    <xf numFmtId="171" fontId="1" fillId="0" borderId="12" xfId="67" applyNumberFormat="1" applyFont="1" applyFill="1" applyBorder="1" applyAlignment="1">
      <alignment horizontal="center" vertical="center" wrapText="1"/>
      <protection/>
    </xf>
    <xf numFmtId="171" fontId="1" fillId="0" borderId="20" xfId="67" applyNumberFormat="1" applyFont="1" applyFill="1" applyBorder="1" applyAlignment="1">
      <alignment horizontal="center" vertical="center" wrapText="1"/>
      <protection/>
    </xf>
    <xf numFmtId="0" fontId="3" fillId="0" borderId="0" xfId="0" applyFont="1" applyFill="1" applyBorder="1" applyAlignment="1">
      <alignment horizontal="left" vertical="center"/>
    </xf>
    <xf numFmtId="182"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187"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49" fontId="3" fillId="0" borderId="0" xfId="0" applyNumberFormat="1" applyFont="1" applyFill="1" applyAlignment="1">
      <alignment horizontal="left" vertical="center"/>
    </xf>
    <xf numFmtId="182" fontId="3"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xf>
    <xf numFmtId="187" fontId="3" fillId="0" borderId="0" xfId="0" applyNumberFormat="1" applyFont="1" applyFill="1" applyAlignment="1">
      <alignment horizontal="center" vertical="center"/>
    </xf>
    <xf numFmtId="49" fontId="3" fillId="0" borderId="0" xfId="0" applyNumberFormat="1" applyFont="1" applyFill="1" applyAlignment="1">
      <alignment horizontal="center" vertical="center" wrapText="1"/>
    </xf>
    <xf numFmtId="0" fontId="30" fillId="0" borderId="0" xfId="67" applyFont="1" applyFill="1" applyBorder="1" applyAlignment="1">
      <alignment horizontal="left" vertical="center" wrapText="1"/>
      <protection/>
    </xf>
    <xf numFmtId="182" fontId="30" fillId="0" borderId="0" xfId="67" applyNumberFormat="1" applyFont="1" applyFill="1" applyBorder="1" applyAlignment="1">
      <alignment horizontal="center" vertical="center" wrapText="1"/>
      <protection/>
    </xf>
    <xf numFmtId="187" fontId="30" fillId="0" borderId="0" xfId="67" applyNumberFormat="1" applyFont="1" applyFill="1" applyBorder="1" applyAlignment="1">
      <alignment horizontal="center" vertical="center" wrapText="1"/>
      <protection/>
    </xf>
    <xf numFmtId="1" fontId="1" fillId="0" borderId="12" xfId="67" applyNumberFormat="1" applyFont="1" applyFill="1" applyBorder="1" applyAlignment="1">
      <alignment horizontal="center" vertical="center" wrapText="1"/>
      <protection/>
    </xf>
    <xf numFmtId="171" fontId="1" fillId="0" borderId="12" xfId="67" applyNumberFormat="1" applyFont="1" applyFill="1" applyBorder="1" applyAlignment="1">
      <alignment vertical="center" wrapText="1"/>
      <protection/>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h thường 2" xfId="40"/>
    <cellStyle name="Calculation" xfId="41"/>
    <cellStyle name="CC1" xfId="42"/>
    <cellStyle name="Comma" xfId="43"/>
    <cellStyle name="Comma [0]" xfId="44"/>
    <cellStyle name="Comma 10" xfId="45"/>
    <cellStyle name="Comma 18" xfId="46"/>
    <cellStyle name="Comma 2" xfId="47"/>
    <cellStyle name="Comma 2 2" xfId="48"/>
    <cellStyle name="Comma 3" xfId="49"/>
    <cellStyle name="Comma 4" xfId="50"/>
    <cellStyle name="Comma 5" xfId="51"/>
    <cellStyle name="Currency" xfId="52"/>
    <cellStyle name="Currency [0]" xfId="53"/>
    <cellStyle name="Check Cell" xfId="54"/>
    <cellStyle name="Excel Built-in Normal"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 2" xfId="67"/>
    <cellStyle name="Normal 2 2" xfId="68"/>
    <cellStyle name="Normal 2 34" xfId="69"/>
    <cellStyle name="Normal 2_BIEU DM CT-DA KHSDD 2016" xfId="70"/>
    <cellStyle name="Normal 3" xfId="71"/>
    <cellStyle name="Normal 3 2" xfId="72"/>
    <cellStyle name="Normal 4" xfId="73"/>
    <cellStyle name="Normal 5" xfId="74"/>
    <cellStyle name="Normal 5 2" xfId="75"/>
    <cellStyle name="Normal 6" xfId="76"/>
    <cellStyle name="Normal 6 2" xfId="77"/>
    <cellStyle name="Normal 7" xfId="78"/>
    <cellStyle name="Normal 7 2" xfId="79"/>
    <cellStyle name="Normal 8" xfId="80"/>
    <cellStyle name="Normal 9" xfId="81"/>
    <cellStyle name="Normal_BIEU DM CT-DA KHSDD 2016" xfId="82"/>
    <cellStyle name="Normal_BIEU DM CT-DA KHSDD 2016_Bieu Quy hoach Cap Huyen(TT 29) " xfId="83"/>
    <cellStyle name="Normal_Bieu mau (CV )" xfId="84"/>
    <cellStyle name="Normal_Nhu cầu xã Sùng Nhơn" xfId="85"/>
    <cellStyle name="Normal_Sheet1" xfId="86"/>
    <cellStyle name="Normal_Sheet1_1" xfId="87"/>
    <cellStyle name="Normal_Sheet1_1 2" xfId="88"/>
    <cellStyle name="Normal_Sheet1_1_BIEU DM CT-DA KHSDD 2016" xfId="89"/>
    <cellStyle name="Normal_Sheet1_1_BIEU DM CT-DA KHSDD 2016_Bieu Quy hoach Cap Huyen(TT 29) " xfId="90"/>
    <cellStyle name="Normal_Sheet1_1_BIEU DM CT-DA KHSDD 2016_Mau bieu dang ky lua rung (1)" xfId="91"/>
    <cellStyle name="Normal_Sheet1_1_BIEU DM CT-DA KHSDD 2016_thu hoi" xfId="92"/>
    <cellStyle name="Normal_Sheet1_2" xfId="93"/>
    <cellStyle name="Normal_Sheet1_BIEU DM CT-DA KHSDD 2016" xfId="94"/>
    <cellStyle name="Normal_Sheet2" xfId="95"/>
    <cellStyle name="Normal_thu hoi_1" xfId="96"/>
    <cellStyle name="Normal_thu hoi_2" xfId="97"/>
    <cellStyle name="Note" xfId="98"/>
    <cellStyle name="Output" xfId="99"/>
    <cellStyle name="Percent" xfId="100"/>
    <cellStyle name="Style 1" xfId="101"/>
    <cellStyle name="Title" xfId="102"/>
    <cellStyle name="Total" xfId="103"/>
    <cellStyle name="Warning Text"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RUNG%20NAM%201\Downloads\Lua%20rung%202019_20-9%20(vu%20sua)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3-CMD Chung"/>
      <sheetName val="PL3-CMD co QD"/>
      <sheetName val="PL4-THU HOI ĐẤT"/>
      <sheetName val="PL5-Thu_co QD"/>
      <sheetName val="PL6-Thu_Cong van"/>
      <sheetName val="PL1-CMD 3nam chua trien khai"/>
      <sheetName val="PL1.1-CMD 3nam - chuyen tiep"/>
      <sheetName val="PL 1.2-CMD 3 nam - bo"/>
      <sheetName val="PL2- Thu 3nam chua trien khai"/>
      <sheetName val="PL2.1-thu 3nam-chuyen tiep"/>
      <sheetName val="PL 2.2-thu hoi 3 nam-bo"/>
      <sheetName val="Luu"/>
      <sheetName val="Sheet1"/>
    </sheetNames>
    <sheetDataSet>
      <sheetData sheetId="4">
        <row r="67">
          <cell r="C67">
            <v>2</v>
          </cell>
          <cell r="H67">
            <v>0</v>
          </cell>
          <cell r="I67">
            <v>0</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F0"/>
  </sheetPr>
  <dimension ref="A1:V25"/>
  <sheetViews>
    <sheetView showZeros="0" zoomScale="85" zoomScaleNormal="85" zoomScalePageLayoutView="0" workbookViewId="0" topLeftCell="A1">
      <selection activeCell="F4" sqref="F4:F6"/>
    </sheetView>
  </sheetViews>
  <sheetFormatPr defaultColWidth="9.140625" defaultRowHeight="15"/>
  <cols>
    <col min="1" max="1" width="6.57421875" style="254" customWidth="1"/>
    <col min="2" max="2" width="32.28125" style="255" customWidth="1"/>
    <col min="3" max="3" width="14.57421875" style="256" hidden="1" customWidth="1"/>
    <col min="4" max="4" width="16.421875" style="256" customWidth="1"/>
    <col min="5" max="5" width="13.421875" style="256" customWidth="1"/>
    <col min="6" max="6" width="10.140625" style="257" bestFit="1" customWidth="1"/>
    <col min="7" max="7" width="9.00390625" style="257" customWidth="1"/>
    <col min="8" max="8" width="9.7109375" style="257" customWidth="1"/>
    <col min="9" max="9" width="9.00390625" style="257" customWidth="1"/>
    <col min="10" max="10" width="10.00390625" style="257" customWidth="1"/>
    <col min="11" max="11" width="35.140625" style="254" hidden="1" customWidth="1"/>
    <col min="12" max="12" width="24.7109375" style="414" customWidth="1"/>
    <col min="13" max="22" width="9.140625" style="210" customWidth="1"/>
    <col min="23" max="16384" width="9.140625" style="212" customWidth="1"/>
  </cols>
  <sheetData>
    <row r="1" spans="1:12" s="210" customFormat="1" ht="39" customHeight="1">
      <c r="A1" s="650" t="s">
        <v>356</v>
      </c>
      <c r="B1" s="651"/>
      <c r="C1" s="651"/>
      <c r="D1" s="651"/>
      <c r="E1" s="651"/>
      <c r="F1" s="651"/>
      <c r="G1" s="651"/>
      <c r="H1" s="651"/>
      <c r="I1" s="651"/>
      <c r="J1" s="651"/>
      <c r="K1" s="651"/>
      <c r="L1" s="651"/>
    </row>
    <row r="2" spans="1:12" s="210" customFormat="1" ht="17.25" customHeight="1">
      <c r="A2" s="663" t="s">
        <v>361</v>
      </c>
      <c r="B2" s="663"/>
      <c r="C2" s="663"/>
      <c r="D2" s="663"/>
      <c r="E2" s="663"/>
      <c r="F2" s="663"/>
      <c r="G2" s="663"/>
      <c r="H2" s="663"/>
      <c r="I2" s="663"/>
      <c r="J2" s="663"/>
      <c r="K2" s="663"/>
      <c r="L2" s="663"/>
    </row>
    <row r="3" spans="1:12" ht="15.75" thickBot="1">
      <c r="A3" s="652"/>
      <c r="B3" s="653"/>
      <c r="C3" s="653"/>
      <c r="D3" s="653"/>
      <c r="E3" s="653"/>
      <c r="F3" s="653"/>
      <c r="G3" s="653"/>
      <c r="H3" s="653"/>
      <c r="I3" s="653"/>
      <c r="J3" s="653"/>
      <c r="K3" s="653"/>
      <c r="L3" s="653"/>
    </row>
    <row r="4" spans="1:12" ht="15" customHeight="1">
      <c r="A4" s="654" t="s">
        <v>0</v>
      </c>
      <c r="B4" s="657" t="s">
        <v>357</v>
      </c>
      <c r="C4" s="282"/>
      <c r="D4" s="657" t="s">
        <v>1</v>
      </c>
      <c r="E4" s="644" t="s">
        <v>2</v>
      </c>
      <c r="F4" s="660" t="s">
        <v>3</v>
      </c>
      <c r="G4" s="660" t="s">
        <v>4</v>
      </c>
      <c r="H4" s="660"/>
      <c r="I4" s="660"/>
      <c r="J4" s="660"/>
      <c r="K4" s="644" t="s">
        <v>5</v>
      </c>
      <c r="L4" s="647" t="s">
        <v>7</v>
      </c>
    </row>
    <row r="5" spans="1:12" ht="15">
      <c r="A5" s="655"/>
      <c r="B5" s="658"/>
      <c r="C5" s="213"/>
      <c r="D5" s="658"/>
      <c r="E5" s="645"/>
      <c r="F5" s="661"/>
      <c r="G5" s="661"/>
      <c r="H5" s="661"/>
      <c r="I5" s="661"/>
      <c r="J5" s="661"/>
      <c r="K5" s="645"/>
      <c r="L5" s="648"/>
    </row>
    <row r="6" spans="1:12" ht="40.5" customHeight="1" thickBot="1">
      <c r="A6" s="656"/>
      <c r="B6" s="659"/>
      <c r="C6" s="215"/>
      <c r="D6" s="659"/>
      <c r="E6" s="646"/>
      <c r="F6" s="662"/>
      <c r="G6" s="216" t="s">
        <v>8</v>
      </c>
      <c r="H6" s="216" t="s">
        <v>9</v>
      </c>
      <c r="I6" s="216" t="s">
        <v>10</v>
      </c>
      <c r="J6" s="216" t="s">
        <v>11</v>
      </c>
      <c r="K6" s="646"/>
      <c r="L6" s="649"/>
    </row>
    <row r="7" spans="1:22" s="219" customFormat="1" ht="15">
      <c r="A7" s="502" t="s">
        <v>12</v>
      </c>
      <c r="B7" s="503" t="s">
        <v>29</v>
      </c>
      <c r="C7" s="504">
        <f>C8+C10</f>
        <v>2</v>
      </c>
      <c r="D7" s="505"/>
      <c r="E7" s="505"/>
      <c r="F7" s="506">
        <f>F8+F10</f>
        <v>64000</v>
      </c>
      <c r="G7" s="506">
        <f>G8+G10</f>
        <v>4000</v>
      </c>
      <c r="H7" s="506">
        <f>H8+H10</f>
        <v>55000</v>
      </c>
      <c r="I7" s="506">
        <f>I8+I10</f>
        <v>0</v>
      </c>
      <c r="J7" s="506">
        <f>J8+J10</f>
        <v>5000</v>
      </c>
      <c r="K7" s="507"/>
      <c r="L7" s="508"/>
      <c r="M7" s="218"/>
      <c r="N7" s="218"/>
      <c r="O7" s="218"/>
      <c r="P7" s="218"/>
      <c r="Q7" s="218"/>
      <c r="R7" s="218"/>
      <c r="S7" s="218"/>
      <c r="T7" s="218"/>
      <c r="U7" s="218"/>
      <c r="V7" s="218"/>
    </row>
    <row r="8" spans="1:22" s="227" customFormat="1" ht="15">
      <c r="A8" s="276"/>
      <c r="B8" s="220" t="s">
        <v>72</v>
      </c>
      <c r="C8" s="221">
        <v>1</v>
      </c>
      <c r="D8" s="221"/>
      <c r="E8" s="221"/>
      <c r="F8" s="223">
        <f>SUM(F9)</f>
        <v>55000</v>
      </c>
      <c r="G8" s="223">
        <f>SUM(G9)</f>
        <v>0</v>
      </c>
      <c r="H8" s="223">
        <f>SUM(H9)</f>
        <v>55000</v>
      </c>
      <c r="I8" s="223">
        <f>SUM(I9)</f>
        <v>0</v>
      </c>
      <c r="J8" s="223">
        <f>SUM(J9)</f>
        <v>0</v>
      </c>
      <c r="K8" s="224"/>
      <c r="L8" s="415"/>
      <c r="M8" s="226"/>
      <c r="N8" s="226"/>
      <c r="O8" s="226"/>
      <c r="P8" s="226"/>
      <c r="Q8" s="226"/>
      <c r="R8" s="226"/>
      <c r="S8" s="226"/>
      <c r="T8" s="226"/>
      <c r="U8" s="226"/>
      <c r="V8" s="226"/>
    </row>
    <row r="9" spans="1:13" ht="258" customHeight="1">
      <c r="A9" s="276">
        <v>1</v>
      </c>
      <c r="B9" s="228" t="s">
        <v>129</v>
      </c>
      <c r="C9" s="222"/>
      <c r="D9" s="222" t="s">
        <v>174</v>
      </c>
      <c r="E9" s="222" t="s">
        <v>118</v>
      </c>
      <c r="F9" s="229">
        <v>55000</v>
      </c>
      <c r="G9" s="229"/>
      <c r="H9" s="229">
        <v>55000</v>
      </c>
      <c r="I9" s="229"/>
      <c r="J9" s="229"/>
      <c r="K9" s="222" t="s">
        <v>254</v>
      </c>
      <c r="L9" s="594" t="s">
        <v>355</v>
      </c>
      <c r="M9" s="595"/>
    </row>
    <row r="10" spans="1:22" s="227" customFormat="1" ht="15">
      <c r="A10" s="408"/>
      <c r="B10" s="220" t="s">
        <v>71</v>
      </c>
      <c r="C10" s="221">
        <v>1</v>
      </c>
      <c r="D10" s="221"/>
      <c r="E10" s="221"/>
      <c r="F10" s="223">
        <f>SUM(F11)</f>
        <v>9000</v>
      </c>
      <c r="G10" s="223">
        <f>SUM(G11)</f>
        <v>4000</v>
      </c>
      <c r="H10" s="223">
        <f>SUM(H11)</f>
        <v>0</v>
      </c>
      <c r="I10" s="223">
        <f>SUM(I11)</f>
        <v>0</v>
      </c>
      <c r="J10" s="223">
        <f>SUM(J11)</f>
        <v>5000</v>
      </c>
      <c r="K10" s="221"/>
      <c r="L10" s="446"/>
      <c r="M10" s="226"/>
      <c r="N10" s="226"/>
      <c r="O10" s="226"/>
      <c r="P10" s="226"/>
      <c r="Q10" s="226"/>
      <c r="R10" s="226"/>
      <c r="S10" s="226"/>
      <c r="T10" s="226"/>
      <c r="U10" s="226"/>
      <c r="V10" s="226"/>
    </row>
    <row r="11" spans="1:12" ht="30">
      <c r="A11" s="276">
        <v>2</v>
      </c>
      <c r="B11" s="456" t="s">
        <v>281</v>
      </c>
      <c r="C11" s="457"/>
      <c r="D11" s="457" t="s">
        <v>280</v>
      </c>
      <c r="E11" s="457" t="s">
        <v>279</v>
      </c>
      <c r="F11" s="229">
        <f>SUM(G11:J11)</f>
        <v>9000</v>
      </c>
      <c r="G11" s="229">
        <v>4000</v>
      </c>
      <c r="H11" s="229"/>
      <c r="I11" s="229"/>
      <c r="J11" s="229">
        <v>5000</v>
      </c>
      <c r="K11" s="222"/>
      <c r="L11" s="446" t="s">
        <v>259</v>
      </c>
    </row>
    <row r="12" spans="1:22" s="219" customFormat="1" ht="15">
      <c r="A12" s="509" t="s">
        <v>17</v>
      </c>
      <c r="B12" s="510" t="s">
        <v>111</v>
      </c>
      <c r="C12" s="511">
        <f>C13</f>
        <v>1</v>
      </c>
      <c r="D12" s="512"/>
      <c r="E12" s="512"/>
      <c r="F12" s="513">
        <f aca="true" t="shared" si="0" ref="F12:I13">F13</f>
        <v>250000</v>
      </c>
      <c r="G12" s="513">
        <f t="shared" si="0"/>
        <v>0</v>
      </c>
      <c r="H12" s="513">
        <f t="shared" si="0"/>
        <v>120000</v>
      </c>
      <c r="I12" s="513">
        <f t="shared" si="0"/>
        <v>0</v>
      </c>
      <c r="J12" s="513">
        <f>J13</f>
        <v>130000</v>
      </c>
      <c r="K12" s="514"/>
      <c r="L12" s="447"/>
      <c r="M12" s="218"/>
      <c r="N12" s="218"/>
      <c r="O12" s="218"/>
      <c r="P12" s="218"/>
      <c r="Q12" s="218"/>
      <c r="R12" s="218"/>
      <c r="S12" s="218"/>
      <c r="T12" s="218"/>
      <c r="U12" s="218"/>
      <c r="V12" s="218"/>
    </row>
    <row r="13" spans="1:22" s="227" customFormat="1" ht="15">
      <c r="A13" s="276"/>
      <c r="B13" s="220" t="s">
        <v>72</v>
      </c>
      <c r="C13" s="221">
        <v>1</v>
      </c>
      <c r="D13" s="222"/>
      <c r="E13" s="222"/>
      <c r="F13" s="223">
        <f t="shared" si="0"/>
        <v>250000</v>
      </c>
      <c r="G13" s="223">
        <f t="shared" si="0"/>
        <v>0</v>
      </c>
      <c r="H13" s="223">
        <f t="shared" si="0"/>
        <v>120000</v>
      </c>
      <c r="I13" s="223">
        <f t="shared" si="0"/>
        <v>0</v>
      </c>
      <c r="J13" s="223">
        <f>J14</f>
        <v>130000</v>
      </c>
      <c r="K13" s="224"/>
      <c r="L13" s="447"/>
      <c r="M13" s="226"/>
      <c r="N13" s="226"/>
      <c r="O13" s="226"/>
      <c r="P13" s="226"/>
      <c r="Q13" s="226"/>
      <c r="R13" s="226"/>
      <c r="S13" s="226"/>
      <c r="T13" s="226"/>
      <c r="U13" s="226"/>
      <c r="V13" s="226"/>
    </row>
    <row r="14" spans="1:12" s="250" customFormat="1" ht="45">
      <c r="A14" s="281">
        <v>3</v>
      </c>
      <c r="B14" s="245" t="s">
        <v>178</v>
      </c>
      <c r="C14" s="246"/>
      <c r="D14" s="222" t="s">
        <v>179</v>
      </c>
      <c r="E14" s="222" t="s">
        <v>226</v>
      </c>
      <c r="F14" s="229">
        <f>SUM(G14:J14)</f>
        <v>250000</v>
      </c>
      <c r="G14" s="247"/>
      <c r="H14" s="248">
        <v>120000</v>
      </c>
      <c r="I14" s="248"/>
      <c r="J14" s="248">
        <v>130000</v>
      </c>
      <c r="K14" s="249" t="s">
        <v>255</v>
      </c>
      <c r="L14" s="446" t="s">
        <v>259</v>
      </c>
    </row>
    <row r="15" spans="1:22" s="219" customFormat="1" ht="15">
      <c r="A15" s="509" t="s">
        <v>21</v>
      </c>
      <c r="B15" s="510" t="s">
        <v>104</v>
      </c>
      <c r="C15" s="511">
        <f>SUM(C16)</f>
        <v>1</v>
      </c>
      <c r="D15" s="512"/>
      <c r="E15" s="512"/>
      <c r="F15" s="513">
        <f>SUM(F16)</f>
        <v>1000</v>
      </c>
      <c r="G15" s="513">
        <f>SUM(G16)</f>
        <v>1000</v>
      </c>
      <c r="H15" s="513">
        <f>SUM(H16)</f>
        <v>0</v>
      </c>
      <c r="I15" s="513">
        <f>SUM(I16)</f>
        <v>0</v>
      </c>
      <c r="J15" s="513">
        <f>SUM(J16)</f>
        <v>0</v>
      </c>
      <c r="K15" s="514"/>
      <c r="L15" s="447"/>
      <c r="M15" s="218"/>
      <c r="N15" s="218"/>
      <c r="O15" s="218"/>
      <c r="P15" s="218"/>
      <c r="Q15" s="218"/>
      <c r="R15" s="218"/>
      <c r="S15" s="218"/>
      <c r="T15" s="218"/>
      <c r="U15" s="218"/>
      <c r="V15" s="218"/>
    </row>
    <row r="16" spans="1:22" s="227" customFormat="1" ht="15">
      <c r="A16" s="276"/>
      <c r="B16" s="220" t="s">
        <v>23</v>
      </c>
      <c r="C16" s="221">
        <v>1</v>
      </c>
      <c r="D16" s="222"/>
      <c r="E16" s="222"/>
      <c r="F16" s="223">
        <f>SUM(F17:F17)</f>
        <v>1000</v>
      </c>
      <c r="G16" s="223">
        <f>SUM(G17:G17)</f>
        <v>1000</v>
      </c>
      <c r="H16" s="223">
        <f>SUM(H17:H17)</f>
        <v>0</v>
      </c>
      <c r="I16" s="223">
        <f>SUM(I17:I17)</f>
        <v>0</v>
      </c>
      <c r="J16" s="223">
        <f>SUM(J17:J17)</f>
        <v>0</v>
      </c>
      <c r="K16" s="224"/>
      <c r="L16" s="447"/>
      <c r="M16" s="226"/>
      <c r="N16" s="226"/>
      <c r="O16" s="226"/>
      <c r="P16" s="226"/>
      <c r="Q16" s="226"/>
      <c r="R16" s="226"/>
      <c r="S16" s="226"/>
      <c r="T16" s="226"/>
      <c r="U16" s="226"/>
      <c r="V16" s="226"/>
    </row>
    <row r="17" spans="1:22" s="233" customFormat="1" ht="36" customHeight="1">
      <c r="A17" s="280" t="s">
        <v>282</v>
      </c>
      <c r="B17" s="228" t="s">
        <v>180</v>
      </c>
      <c r="C17" s="222"/>
      <c r="D17" s="222" t="s">
        <v>177</v>
      </c>
      <c r="E17" s="222" t="s">
        <v>135</v>
      </c>
      <c r="F17" s="229">
        <f>SUM(G17:J17)</f>
        <v>1000</v>
      </c>
      <c r="G17" s="243">
        <v>1000</v>
      </c>
      <c r="H17" s="243"/>
      <c r="I17" s="243"/>
      <c r="J17" s="243"/>
      <c r="K17" s="222" t="s">
        <v>256</v>
      </c>
      <c r="L17" s="447" t="s">
        <v>259</v>
      </c>
      <c r="M17" s="232"/>
      <c r="N17" s="232"/>
      <c r="O17" s="232"/>
      <c r="P17" s="232"/>
      <c r="Q17" s="232"/>
      <c r="R17" s="232"/>
      <c r="S17" s="232"/>
      <c r="T17" s="232"/>
      <c r="U17" s="232"/>
      <c r="V17" s="232"/>
    </row>
    <row r="18" spans="1:22" s="219" customFormat="1" ht="15">
      <c r="A18" s="509" t="s">
        <v>24</v>
      </c>
      <c r="B18" s="510" t="s">
        <v>22</v>
      </c>
      <c r="C18" s="511">
        <f>C19+C21</f>
        <v>2</v>
      </c>
      <c r="D18" s="512"/>
      <c r="E18" s="512"/>
      <c r="F18" s="513">
        <f>F19+F21</f>
        <v>303000</v>
      </c>
      <c r="G18" s="513">
        <f>G19+G21</f>
        <v>98000</v>
      </c>
      <c r="H18" s="513">
        <f>H19+H21</f>
        <v>0</v>
      </c>
      <c r="I18" s="513">
        <f>I19+I21</f>
        <v>0</v>
      </c>
      <c r="J18" s="513">
        <f>J19+J21</f>
        <v>205000</v>
      </c>
      <c r="K18" s="514"/>
      <c r="L18" s="447"/>
      <c r="M18" s="218"/>
      <c r="N18" s="218"/>
      <c r="O18" s="218"/>
      <c r="P18" s="218"/>
      <c r="Q18" s="218"/>
      <c r="R18" s="218"/>
      <c r="S18" s="218"/>
      <c r="T18" s="218"/>
      <c r="U18" s="218"/>
      <c r="V18" s="218"/>
    </row>
    <row r="19" spans="1:22" s="227" customFormat="1" ht="15">
      <c r="A19" s="276"/>
      <c r="B19" s="220" t="s">
        <v>30</v>
      </c>
      <c r="C19" s="221">
        <v>1</v>
      </c>
      <c r="D19" s="222"/>
      <c r="E19" s="222"/>
      <c r="F19" s="223">
        <f>SUM(F20)</f>
        <v>300000</v>
      </c>
      <c r="G19" s="223">
        <f>SUM(G20)</f>
        <v>95000</v>
      </c>
      <c r="H19" s="223">
        <f>SUM(H20)</f>
        <v>0</v>
      </c>
      <c r="I19" s="223">
        <f>SUM(I20)</f>
        <v>0</v>
      </c>
      <c r="J19" s="223">
        <f>SUM(J20)</f>
        <v>205000</v>
      </c>
      <c r="K19" s="224"/>
      <c r="L19" s="447"/>
      <c r="M19" s="226"/>
      <c r="N19" s="226"/>
      <c r="O19" s="226"/>
      <c r="P19" s="226"/>
      <c r="Q19" s="226"/>
      <c r="R19" s="226"/>
      <c r="S19" s="226"/>
      <c r="T19" s="226"/>
      <c r="U19" s="226"/>
      <c r="V19" s="226"/>
    </row>
    <row r="20" spans="1:22" s="219" customFormat="1" ht="44.25" customHeight="1">
      <c r="A20" s="276">
        <v>5</v>
      </c>
      <c r="B20" s="228" t="s">
        <v>181</v>
      </c>
      <c r="C20" s="222"/>
      <c r="D20" s="222" t="s">
        <v>175</v>
      </c>
      <c r="E20" s="222" t="s">
        <v>224</v>
      </c>
      <c r="F20" s="229">
        <f>SUM(G20:J20)</f>
        <v>300000</v>
      </c>
      <c r="G20" s="229">
        <v>95000</v>
      </c>
      <c r="H20" s="229"/>
      <c r="I20" s="229"/>
      <c r="J20" s="251">
        <v>205000</v>
      </c>
      <c r="K20" s="222" t="s">
        <v>257</v>
      </c>
      <c r="L20" s="448" t="s">
        <v>259</v>
      </c>
      <c r="M20" s="218"/>
      <c r="N20" s="218"/>
      <c r="O20" s="218"/>
      <c r="P20" s="218"/>
      <c r="Q20" s="218"/>
      <c r="R20" s="218"/>
      <c r="S20" s="218"/>
      <c r="T20" s="218"/>
      <c r="U20" s="218"/>
      <c r="V20" s="218"/>
    </row>
    <row r="21" spans="1:22" s="227" customFormat="1" ht="15">
      <c r="A21" s="276"/>
      <c r="B21" s="220" t="s">
        <v>23</v>
      </c>
      <c r="C21" s="221">
        <v>1</v>
      </c>
      <c r="D21" s="222"/>
      <c r="E21" s="222"/>
      <c r="F21" s="223">
        <f>SUM(F22:F22)</f>
        <v>3000</v>
      </c>
      <c r="G21" s="223">
        <f>SUM(G22:G22)</f>
        <v>3000</v>
      </c>
      <c r="H21" s="223">
        <f>SUM(H22:H22)</f>
        <v>0</v>
      </c>
      <c r="I21" s="223">
        <f>SUM(I22:I22)</f>
        <v>0</v>
      </c>
      <c r="J21" s="223">
        <f>SUM(J22:J22)</f>
        <v>0</v>
      </c>
      <c r="K21" s="221"/>
      <c r="L21" s="448"/>
      <c r="M21" s="226"/>
      <c r="N21" s="226"/>
      <c r="O21" s="226"/>
      <c r="P21" s="226"/>
      <c r="Q21" s="226"/>
      <c r="R21" s="226"/>
      <c r="S21" s="226"/>
      <c r="T21" s="226"/>
      <c r="U21" s="226"/>
      <c r="V21" s="226"/>
    </row>
    <row r="22" spans="1:22" s="219" customFormat="1" ht="31.5" customHeight="1" thickBot="1">
      <c r="A22" s="403" t="s">
        <v>176</v>
      </c>
      <c r="B22" s="411" t="s">
        <v>294</v>
      </c>
      <c r="C22" s="406"/>
      <c r="D22" s="406" t="s">
        <v>177</v>
      </c>
      <c r="E22" s="406" t="s">
        <v>141</v>
      </c>
      <c r="F22" s="412">
        <f>SUM(G22:J22)</f>
        <v>3000</v>
      </c>
      <c r="G22" s="413">
        <v>3000</v>
      </c>
      <c r="H22" s="413"/>
      <c r="I22" s="413"/>
      <c r="J22" s="413"/>
      <c r="K22" s="406" t="s">
        <v>258</v>
      </c>
      <c r="L22" s="449" t="s">
        <v>259</v>
      </c>
      <c r="M22" s="218"/>
      <c r="N22" s="218"/>
      <c r="O22" s="218"/>
      <c r="P22" s="218"/>
      <c r="Q22" s="218"/>
      <c r="R22" s="218"/>
      <c r="S22" s="218"/>
      <c r="T22" s="218"/>
      <c r="U22" s="218"/>
      <c r="V22" s="218"/>
    </row>
    <row r="23" spans="1:22" s="219" customFormat="1" ht="15.75" thickBot="1">
      <c r="A23" s="409"/>
      <c r="B23" s="410" t="s">
        <v>144</v>
      </c>
      <c r="C23" s="354">
        <f>C18+C15+C12+C7</f>
        <v>6</v>
      </c>
      <c r="D23" s="410"/>
      <c r="E23" s="356"/>
      <c r="F23" s="450">
        <f>SUM(G23:J23)</f>
        <v>618000</v>
      </c>
      <c r="G23" s="450">
        <f>G18+G15+G12+G7</f>
        <v>103000</v>
      </c>
      <c r="H23" s="450">
        <f>H18+H15+H12+H7</f>
        <v>175000</v>
      </c>
      <c r="I23" s="450">
        <f>I18+I15+I12+I7</f>
        <v>0</v>
      </c>
      <c r="J23" s="450">
        <f>J18+J15+J12+J7</f>
        <v>340000</v>
      </c>
      <c r="K23" s="356"/>
      <c r="L23" s="416"/>
      <c r="M23" s="218"/>
      <c r="N23" s="218"/>
      <c r="O23" s="218"/>
      <c r="P23" s="218"/>
      <c r="Q23" s="218"/>
      <c r="R23" s="218"/>
      <c r="S23" s="218"/>
      <c r="T23" s="218"/>
      <c r="U23" s="218"/>
      <c r="V23" s="218"/>
    </row>
    <row r="25" spans="6:10" ht="15">
      <c r="F25" s="274"/>
      <c r="G25" s="274"/>
      <c r="H25" s="274"/>
      <c r="I25" s="274"/>
      <c r="J25" s="274"/>
    </row>
  </sheetData>
  <sheetProtection/>
  <mergeCells count="11">
    <mergeCell ref="G4:J5"/>
    <mergeCell ref="K4:K6"/>
    <mergeCell ref="L4:L6"/>
    <mergeCell ref="A1:L1"/>
    <mergeCell ref="A3:L3"/>
    <mergeCell ref="A4:A6"/>
    <mergeCell ref="B4:B6"/>
    <mergeCell ref="D4:D6"/>
    <mergeCell ref="E4:E6"/>
    <mergeCell ref="F4:F6"/>
    <mergeCell ref="A2:L2"/>
  </mergeCells>
  <printOptions/>
  <pageMargins left="0.42" right="0.196850393700787" top="0.33" bottom="0.62" header="0.2" footer="0.16"/>
  <pageSetup fitToHeight="0"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IT51"/>
  <sheetViews>
    <sheetView zoomScale="85" zoomScaleNormal="85" zoomScalePageLayoutView="0" workbookViewId="0" topLeftCell="A1">
      <selection activeCell="A1" sqref="A1:H1"/>
    </sheetView>
  </sheetViews>
  <sheetFormatPr defaultColWidth="9.140625" defaultRowHeight="15"/>
  <cols>
    <col min="1" max="1" width="5.57421875" style="357" customWidth="1"/>
    <col min="2" max="2" width="45.8515625" style="269" customWidth="1"/>
    <col min="3" max="3" width="15.7109375" style="286" hidden="1" customWidth="1"/>
    <col min="4" max="4" width="28.140625" style="256" customWidth="1"/>
    <col min="5" max="5" width="20.57421875" style="254" customWidth="1"/>
    <col min="6" max="6" width="15.140625" style="286" customWidth="1"/>
    <col min="7" max="7" width="30.8515625" style="287" customWidth="1"/>
    <col min="8" max="8" width="28.00390625" style="254" hidden="1" customWidth="1"/>
    <col min="9" max="9" width="15.421875" style="254" hidden="1" customWidth="1"/>
    <col min="10" max="10" width="18.7109375" style="256" hidden="1" customWidth="1"/>
    <col min="11" max="15" width="9.140625" style="212" hidden="1" customWidth="1"/>
    <col min="16" max="16384" width="9.140625" style="212" customWidth="1"/>
  </cols>
  <sheetData>
    <row r="1" spans="1:254" s="364" customFormat="1" ht="62.25" customHeight="1">
      <c r="A1" s="664" t="s">
        <v>362</v>
      </c>
      <c r="B1" s="653"/>
      <c r="C1" s="653"/>
      <c r="D1" s="653"/>
      <c r="E1" s="653"/>
      <c r="F1" s="665"/>
      <c r="G1" s="653"/>
      <c r="H1" s="653"/>
      <c r="I1" s="254"/>
      <c r="J1" s="256"/>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2"/>
      <c r="DR1" s="212"/>
      <c r="DS1" s="212"/>
      <c r="DT1" s="212"/>
      <c r="DU1" s="212"/>
      <c r="DV1" s="212"/>
      <c r="DW1" s="212"/>
      <c r="DX1" s="212"/>
      <c r="DY1" s="212"/>
      <c r="DZ1" s="212"/>
      <c r="EA1" s="212"/>
      <c r="EB1" s="212"/>
      <c r="EC1" s="212"/>
      <c r="ED1" s="212"/>
      <c r="EE1" s="212"/>
      <c r="EF1" s="212"/>
      <c r="EG1" s="212"/>
      <c r="EH1" s="212"/>
      <c r="EI1" s="212"/>
      <c r="EJ1" s="212"/>
      <c r="EK1" s="212"/>
      <c r="EL1" s="212"/>
      <c r="EM1" s="212"/>
      <c r="EN1" s="212"/>
      <c r="EO1" s="212"/>
      <c r="EP1" s="212"/>
      <c r="EQ1" s="212"/>
      <c r="ER1" s="212"/>
      <c r="ES1" s="212"/>
      <c r="ET1" s="212"/>
      <c r="EU1" s="212"/>
      <c r="EV1" s="212"/>
      <c r="EW1" s="212"/>
      <c r="EX1" s="212"/>
      <c r="EY1" s="212"/>
      <c r="EZ1" s="212"/>
      <c r="FA1" s="212"/>
      <c r="FB1" s="212"/>
      <c r="FC1" s="212"/>
      <c r="FD1" s="212"/>
      <c r="FE1" s="212"/>
      <c r="FF1" s="212"/>
      <c r="FG1" s="212"/>
      <c r="FH1" s="212"/>
      <c r="FI1" s="212"/>
      <c r="FJ1" s="212"/>
      <c r="FK1" s="212"/>
      <c r="FL1" s="212"/>
      <c r="FM1" s="212"/>
      <c r="FN1" s="212"/>
      <c r="FO1" s="212"/>
      <c r="FP1" s="212"/>
      <c r="FQ1" s="212"/>
      <c r="FR1" s="212"/>
      <c r="FS1" s="212"/>
      <c r="FT1" s="212"/>
      <c r="FU1" s="212"/>
      <c r="FV1" s="212"/>
      <c r="FW1" s="212"/>
      <c r="FX1" s="212"/>
      <c r="FY1" s="212"/>
      <c r="FZ1" s="212"/>
      <c r="GA1" s="212"/>
      <c r="GB1" s="212"/>
      <c r="GC1" s="212"/>
      <c r="GD1" s="212"/>
      <c r="GE1" s="212"/>
      <c r="GF1" s="212"/>
      <c r="GG1" s="212"/>
      <c r="GH1" s="212"/>
      <c r="GI1" s="212"/>
      <c r="GJ1" s="212"/>
      <c r="GK1" s="212"/>
      <c r="GL1" s="212"/>
      <c r="GM1" s="212"/>
      <c r="GN1" s="212"/>
      <c r="GO1" s="212"/>
      <c r="GP1" s="212"/>
      <c r="GQ1" s="212"/>
      <c r="GR1" s="212"/>
      <c r="GS1" s="212"/>
      <c r="GT1" s="212"/>
      <c r="GU1" s="212"/>
      <c r="GV1" s="212"/>
      <c r="GW1" s="212"/>
      <c r="GX1" s="212"/>
      <c r="GY1" s="212"/>
      <c r="GZ1" s="212"/>
      <c r="HA1" s="212"/>
      <c r="HB1" s="212"/>
      <c r="HC1" s="212"/>
      <c r="HD1" s="212"/>
      <c r="HE1" s="212"/>
      <c r="HF1" s="212"/>
      <c r="HG1" s="212"/>
      <c r="HH1" s="212"/>
      <c r="HI1" s="212"/>
      <c r="HJ1" s="212"/>
      <c r="HK1" s="212"/>
      <c r="HL1" s="212"/>
      <c r="HM1" s="212"/>
      <c r="HN1" s="212"/>
      <c r="HO1" s="212"/>
      <c r="HP1" s="212"/>
      <c r="HQ1" s="212"/>
      <c r="HR1" s="212"/>
      <c r="HS1" s="212"/>
      <c r="HT1" s="212"/>
      <c r="HU1" s="212"/>
      <c r="HV1" s="212"/>
      <c r="HW1" s="212"/>
      <c r="HX1" s="212"/>
      <c r="HY1" s="212"/>
      <c r="HZ1" s="212"/>
      <c r="IA1" s="212"/>
      <c r="IB1" s="212"/>
      <c r="IC1" s="212"/>
      <c r="ID1" s="212"/>
      <c r="IE1" s="212"/>
      <c r="IF1" s="212"/>
      <c r="IG1" s="212"/>
      <c r="IH1" s="212"/>
      <c r="II1" s="212"/>
      <c r="IJ1" s="212"/>
      <c r="IK1" s="212"/>
      <c r="IL1" s="212"/>
      <c r="IM1" s="212"/>
      <c r="IN1" s="212"/>
      <c r="IO1" s="212"/>
      <c r="IP1" s="212"/>
      <c r="IQ1" s="212"/>
      <c r="IR1" s="212"/>
      <c r="IS1" s="212"/>
      <c r="IT1" s="212"/>
    </row>
    <row r="2" spans="1:16" s="219" customFormat="1" ht="10.5" customHeight="1" thickBot="1">
      <c r="A2" s="211"/>
      <c r="B2" s="211"/>
      <c r="C2" s="288"/>
      <c r="D2" s="211"/>
      <c r="E2" s="211"/>
      <c r="F2" s="288"/>
      <c r="G2" s="211"/>
      <c r="H2" s="211"/>
      <c r="I2" s="254"/>
      <c r="J2" s="256"/>
      <c r="P2" s="212"/>
    </row>
    <row r="3" spans="1:16" s="219" customFormat="1" ht="15" customHeight="1">
      <c r="A3" s="666" t="s">
        <v>0</v>
      </c>
      <c r="B3" s="669" t="s">
        <v>357</v>
      </c>
      <c r="C3" s="283" t="s">
        <v>123</v>
      </c>
      <c r="D3" s="669" t="s">
        <v>1</v>
      </c>
      <c r="E3" s="644" t="s">
        <v>2</v>
      </c>
      <c r="F3" s="660" t="s">
        <v>3</v>
      </c>
      <c r="G3" s="674" t="s">
        <v>298</v>
      </c>
      <c r="H3" s="677" t="s">
        <v>124</v>
      </c>
      <c r="I3" s="254"/>
      <c r="J3" s="256"/>
      <c r="P3" s="485"/>
    </row>
    <row r="4" spans="1:16" s="219" customFormat="1" ht="15">
      <c r="A4" s="667"/>
      <c r="B4" s="670"/>
      <c r="C4" s="214"/>
      <c r="D4" s="670"/>
      <c r="E4" s="645"/>
      <c r="F4" s="661"/>
      <c r="G4" s="675"/>
      <c r="H4" s="678"/>
      <c r="I4" s="254"/>
      <c r="J4" s="256"/>
      <c r="P4" s="485"/>
    </row>
    <row r="5" spans="1:16" s="219" customFormat="1" ht="7.5" customHeight="1" thickBot="1">
      <c r="A5" s="668"/>
      <c r="B5" s="671"/>
      <c r="C5" s="289"/>
      <c r="D5" s="671"/>
      <c r="E5" s="672"/>
      <c r="F5" s="673"/>
      <c r="G5" s="676"/>
      <c r="H5" s="679"/>
      <c r="I5" s="365" t="s">
        <v>125</v>
      </c>
      <c r="J5" s="366" t="s">
        <v>126</v>
      </c>
      <c r="K5" s="219" t="s">
        <v>127</v>
      </c>
      <c r="L5" s="219" t="s">
        <v>128</v>
      </c>
      <c r="P5" s="485"/>
    </row>
    <row r="6" spans="1:16" s="326" customFormat="1" ht="15">
      <c r="A6" s="515" t="s">
        <v>12</v>
      </c>
      <c r="B6" s="516" t="s">
        <v>145</v>
      </c>
      <c r="C6" s="517">
        <f>C7</f>
        <v>1</v>
      </c>
      <c r="D6" s="518"/>
      <c r="E6" s="518"/>
      <c r="F6" s="517">
        <f>F7</f>
        <v>150000</v>
      </c>
      <c r="G6" s="546"/>
      <c r="H6" s="539"/>
      <c r="I6" s="367"/>
      <c r="J6" s="217"/>
      <c r="K6" s="368"/>
      <c r="L6" s="336"/>
      <c r="P6" s="488"/>
    </row>
    <row r="7" spans="1:16" s="227" customFormat="1" ht="16.5" customHeight="1">
      <c r="A7" s="290"/>
      <c r="B7" s="235" t="s">
        <v>90</v>
      </c>
      <c r="C7" s="238">
        <v>1</v>
      </c>
      <c r="D7" s="221"/>
      <c r="E7" s="221"/>
      <c r="F7" s="238">
        <f>SUM(F8)</f>
        <v>150000</v>
      </c>
      <c r="G7" s="547"/>
      <c r="H7" s="490"/>
      <c r="I7" s="369"/>
      <c r="J7" s="221"/>
      <c r="K7" s="225"/>
      <c r="L7" s="278"/>
      <c r="P7" s="485"/>
    </row>
    <row r="8" spans="1:16" s="219" customFormat="1" ht="18" customHeight="1">
      <c r="A8" s="324">
        <v>1</v>
      </c>
      <c r="B8" s="370" t="s">
        <v>296</v>
      </c>
      <c r="C8" s="371"/>
      <c r="D8" s="222" t="s">
        <v>297</v>
      </c>
      <c r="E8" s="317" t="s">
        <v>146</v>
      </c>
      <c r="F8" s="318">
        <v>150000</v>
      </c>
      <c r="G8" s="487" t="s">
        <v>259</v>
      </c>
      <c r="H8" s="540" t="s">
        <v>173</v>
      </c>
      <c r="I8" s="372"/>
      <c r="J8" s="222"/>
      <c r="K8" s="373"/>
      <c r="L8" s="295"/>
      <c r="P8" s="485"/>
    </row>
    <row r="9" spans="1:16" s="326" customFormat="1" ht="18" customHeight="1">
      <c r="A9" s="290" t="s">
        <v>17</v>
      </c>
      <c r="B9" s="519" t="s">
        <v>147</v>
      </c>
      <c r="C9" s="520">
        <f>C10</f>
        <v>2</v>
      </c>
      <c r="D9" s="521"/>
      <c r="E9" s="521"/>
      <c r="F9" s="520">
        <f>F10</f>
        <v>9200</v>
      </c>
      <c r="G9" s="548"/>
      <c r="H9" s="541"/>
      <c r="I9" s="367"/>
      <c r="J9" s="217"/>
      <c r="K9" s="368"/>
      <c r="L9" s="336"/>
      <c r="P9" s="488"/>
    </row>
    <row r="10" spans="1:16" s="227" customFormat="1" ht="21" customHeight="1">
      <c r="A10" s="290"/>
      <c r="B10" s="240" t="s">
        <v>23</v>
      </c>
      <c r="C10" s="291">
        <v>2</v>
      </c>
      <c r="D10" s="292"/>
      <c r="E10" s="292"/>
      <c r="F10" s="293">
        <f>SUM(F11:F12)</f>
        <v>9200</v>
      </c>
      <c r="G10" s="496"/>
      <c r="H10" s="490"/>
      <c r="I10" s="374"/>
      <c r="J10" s="221"/>
      <c r="K10" s="225"/>
      <c r="L10" s="278"/>
      <c r="P10" s="485"/>
    </row>
    <row r="11" spans="1:16" ht="21" customHeight="1">
      <c r="A11" s="280" t="s">
        <v>140</v>
      </c>
      <c r="B11" s="296" t="s">
        <v>299</v>
      </c>
      <c r="C11" s="297"/>
      <c r="D11" s="249" t="s">
        <v>148</v>
      </c>
      <c r="E11" s="298" t="s">
        <v>149</v>
      </c>
      <c r="F11" s="252">
        <v>7300</v>
      </c>
      <c r="G11" s="487" t="s">
        <v>259</v>
      </c>
      <c r="H11" s="486" t="s">
        <v>172</v>
      </c>
      <c r="I11" s="375" t="s">
        <v>130</v>
      </c>
      <c r="J11" s="222"/>
      <c r="K11" s="230"/>
      <c r="L11" s="277"/>
      <c r="P11" s="485"/>
    </row>
    <row r="12" spans="1:16" ht="19.5" customHeight="1">
      <c r="A12" s="280" t="s">
        <v>73</v>
      </c>
      <c r="B12" s="296" t="s">
        <v>300</v>
      </c>
      <c r="C12" s="297"/>
      <c r="D12" s="249" t="s">
        <v>177</v>
      </c>
      <c r="E12" s="298" t="s">
        <v>149</v>
      </c>
      <c r="F12" s="252">
        <v>1900</v>
      </c>
      <c r="G12" s="487" t="s">
        <v>259</v>
      </c>
      <c r="H12" s="486" t="s">
        <v>172</v>
      </c>
      <c r="I12" s="376" t="s">
        <v>130</v>
      </c>
      <c r="J12" s="222"/>
      <c r="K12" s="230"/>
      <c r="L12" s="277"/>
      <c r="P12" s="485"/>
    </row>
    <row r="13" spans="1:16" s="380" customFormat="1" ht="18" customHeight="1">
      <c r="A13" s="321" t="s">
        <v>21</v>
      </c>
      <c r="B13" s="519" t="s">
        <v>29</v>
      </c>
      <c r="C13" s="520">
        <f>C14+C17+C20</f>
        <v>5</v>
      </c>
      <c r="D13" s="522"/>
      <c r="E13" s="522"/>
      <c r="F13" s="520">
        <f>F14+F17+F20</f>
        <v>1377000</v>
      </c>
      <c r="G13" s="523"/>
      <c r="H13" s="386"/>
      <c r="I13" s="367"/>
      <c r="J13" s="377"/>
      <c r="K13" s="378"/>
      <c r="L13" s="379"/>
      <c r="P13" s="499"/>
    </row>
    <row r="14" spans="1:16" s="227" customFormat="1" ht="18.75" customHeight="1">
      <c r="A14" s="304"/>
      <c r="B14" s="524" t="s">
        <v>72</v>
      </c>
      <c r="C14" s="525">
        <v>2</v>
      </c>
      <c r="D14" s="305"/>
      <c r="E14" s="303"/>
      <c r="F14" s="300">
        <f>SUM(F15:F16)</f>
        <v>445000</v>
      </c>
      <c r="G14" s="496"/>
      <c r="H14" s="490"/>
      <c r="I14" s="374"/>
      <c r="J14" s="221"/>
      <c r="K14" s="225"/>
      <c r="L14" s="278"/>
      <c r="P14" s="485"/>
    </row>
    <row r="15" spans="1:16" s="227" customFormat="1" ht="33" customHeight="1">
      <c r="A15" s="306">
        <v>4</v>
      </c>
      <c r="B15" s="236" t="s">
        <v>150</v>
      </c>
      <c r="C15" s="307"/>
      <c r="D15" s="308" t="s">
        <v>278</v>
      </c>
      <c r="E15" s="252" t="s">
        <v>151</v>
      </c>
      <c r="F15" s="302">
        <v>390000</v>
      </c>
      <c r="G15" s="487" t="s">
        <v>259</v>
      </c>
      <c r="H15" s="486" t="s">
        <v>172</v>
      </c>
      <c r="I15" s="375" t="s">
        <v>130</v>
      </c>
      <c r="J15" s="222"/>
      <c r="K15" s="225"/>
      <c r="L15" s="278"/>
      <c r="P15" s="485"/>
    </row>
    <row r="16" spans="1:16" s="227" customFormat="1" ht="194.25" customHeight="1">
      <c r="A16" s="306">
        <v>5</v>
      </c>
      <c r="B16" s="228" t="s">
        <v>129</v>
      </c>
      <c r="C16" s="252"/>
      <c r="D16" s="309" t="s">
        <v>301</v>
      </c>
      <c r="E16" s="301" t="s">
        <v>118</v>
      </c>
      <c r="F16" s="302">
        <v>55000</v>
      </c>
      <c r="G16" s="596" t="s">
        <v>355</v>
      </c>
      <c r="H16" s="486" t="s">
        <v>172</v>
      </c>
      <c r="I16" s="375" t="s">
        <v>130</v>
      </c>
      <c r="J16" s="222"/>
      <c r="K16" s="225"/>
      <c r="L16" s="278"/>
      <c r="P16" s="485"/>
    </row>
    <row r="17" spans="1:16" s="227" customFormat="1" ht="15">
      <c r="A17" s="304"/>
      <c r="B17" s="220" t="s">
        <v>26</v>
      </c>
      <c r="C17" s="238">
        <v>2</v>
      </c>
      <c r="D17" s="310"/>
      <c r="E17" s="303"/>
      <c r="F17" s="300">
        <f>SUM(F18:F19)</f>
        <v>923000</v>
      </c>
      <c r="G17" s="497"/>
      <c r="H17" s="490"/>
      <c r="I17" s="374"/>
      <c r="J17" s="221"/>
      <c r="K17" s="225"/>
      <c r="L17" s="278"/>
      <c r="P17" s="485"/>
    </row>
    <row r="18" spans="1:16" s="227" customFormat="1" ht="66.75" customHeight="1">
      <c r="A18" s="306">
        <v>6</v>
      </c>
      <c r="B18" s="228" t="s">
        <v>302</v>
      </c>
      <c r="C18" s="252"/>
      <c r="D18" s="309" t="s">
        <v>152</v>
      </c>
      <c r="E18" s="301" t="s">
        <v>153</v>
      </c>
      <c r="F18" s="302">
        <v>900000</v>
      </c>
      <c r="G18" s="487" t="s">
        <v>259</v>
      </c>
      <c r="H18" s="486" t="s">
        <v>172</v>
      </c>
      <c r="I18" s="313" t="s">
        <v>130</v>
      </c>
      <c r="J18" s="222"/>
      <c r="K18" s="225"/>
      <c r="L18" s="278"/>
      <c r="P18" s="485"/>
    </row>
    <row r="19" spans="1:16" s="227" customFormat="1" ht="30">
      <c r="A19" s="311">
        <v>7</v>
      </c>
      <c r="B19" s="236" t="s">
        <v>154</v>
      </c>
      <c r="C19" s="307"/>
      <c r="D19" s="381" t="s">
        <v>152</v>
      </c>
      <c r="E19" s="381" t="s">
        <v>155</v>
      </c>
      <c r="F19" s="312">
        <v>23000</v>
      </c>
      <c r="G19" s="487" t="s">
        <v>259</v>
      </c>
      <c r="H19" s="486" t="s">
        <v>172</v>
      </c>
      <c r="I19" s="375"/>
      <c r="J19" s="222"/>
      <c r="K19" s="225"/>
      <c r="L19" s="278"/>
      <c r="P19" s="485"/>
    </row>
    <row r="20" spans="1:16" s="227" customFormat="1" ht="15">
      <c r="A20" s="400"/>
      <c r="B20" s="399" t="s">
        <v>71</v>
      </c>
      <c r="C20" s="401">
        <v>1</v>
      </c>
      <c r="D20" s="402"/>
      <c r="E20" s="402"/>
      <c r="F20" s="340">
        <f>SUM(F21)</f>
        <v>9000</v>
      </c>
      <c r="G20" s="498"/>
      <c r="H20" s="490"/>
      <c r="I20" s="374"/>
      <c r="J20" s="221"/>
      <c r="K20" s="225"/>
      <c r="L20" s="278"/>
      <c r="P20" s="500"/>
    </row>
    <row r="21" spans="1:16" s="227" customFormat="1" ht="21" customHeight="1">
      <c r="A21" s="311">
        <v>8</v>
      </c>
      <c r="B21" s="456" t="s">
        <v>281</v>
      </c>
      <c r="C21" s="458"/>
      <c r="D21" s="457" t="s">
        <v>327</v>
      </c>
      <c r="E21" s="457" t="s">
        <v>279</v>
      </c>
      <c r="F21" s="459">
        <v>9000</v>
      </c>
      <c r="G21" s="487" t="s">
        <v>259</v>
      </c>
      <c r="H21" s="486"/>
      <c r="I21" s="375"/>
      <c r="J21" s="222"/>
      <c r="K21" s="225"/>
      <c r="L21" s="278"/>
      <c r="P21" s="485"/>
    </row>
    <row r="22" spans="1:16" s="326" customFormat="1" ht="18" customHeight="1">
      <c r="A22" s="321" t="s">
        <v>24</v>
      </c>
      <c r="B22" s="519" t="s">
        <v>39</v>
      </c>
      <c r="C22" s="520">
        <f>C23</f>
        <v>1</v>
      </c>
      <c r="D22" s="522"/>
      <c r="E22" s="522"/>
      <c r="F22" s="520">
        <f>F23</f>
        <v>10000</v>
      </c>
      <c r="G22" s="523"/>
      <c r="H22" s="386"/>
      <c r="I22" s="367"/>
      <c r="J22" s="217"/>
      <c r="K22" s="368"/>
      <c r="L22" s="336"/>
      <c r="P22" s="488"/>
    </row>
    <row r="23" spans="1:16" s="227" customFormat="1" ht="16.5" customHeight="1">
      <c r="A23" s="319"/>
      <c r="B23" s="220" t="s">
        <v>90</v>
      </c>
      <c r="C23" s="238">
        <v>1</v>
      </c>
      <c r="D23" s="221"/>
      <c r="E23" s="221"/>
      <c r="F23" s="238">
        <f>SUM(F24)</f>
        <v>10000</v>
      </c>
      <c r="G23" s="549"/>
      <c r="H23" s="492"/>
      <c r="I23" s="383"/>
      <c r="J23" s="221"/>
      <c r="K23" s="225"/>
      <c r="L23" s="278"/>
      <c r="P23" s="485"/>
    </row>
    <row r="24" spans="1:16" s="227" customFormat="1" ht="19.5" customHeight="1">
      <c r="A24" s="324">
        <v>9</v>
      </c>
      <c r="B24" s="325" t="s">
        <v>133</v>
      </c>
      <c r="C24" s="239"/>
      <c r="D24" s="222" t="s">
        <v>92</v>
      </c>
      <c r="E24" s="317" t="s">
        <v>134</v>
      </c>
      <c r="F24" s="318">
        <v>10000</v>
      </c>
      <c r="G24" s="487" t="s">
        <v>259</v>
      </c>
      <c r="H24" s="486" t="s">
        <v>172</v>
      </c>
      <c r="I24" s="383"/>
      <c r="J24" s="221"/>
      <c r="K24" s="225"/>
      <c r="L24" s="278"/>
      <c r="P24" s="485"/>
    </row>
    <row r="25" spans="1:16" s="326" customFormat="1" ht="18" customHeight="1">
      <c r="A25" s="526" t="s">
        <v>28</v>
      </c>
      <c r="B25" s="527" t="s">
        <v>136</v>
      </c>
      <c r="C25" s="528">
        <f>C26+C29+C31</f>
        <v>5</v>
      </c>
      <c r="D25" s="529"/>
      <c r="E25" s="530"/>
      <c r="F25" s="528">
        <f>F26+F29+F31</f>
        <v>487920</v>
      </c>
      <c r="G25" s="550"/>
      <c r="H25" s="491"/>
      <c r="I25" s="367"/>
      <c r="J25" s="217"/>
      <c r="K25" s="368"/>
      <c r="L25" s="336"/>
      <c r="P25" s="488"/>
    </row>
    <row r="26" spans="1:16" s="227" customFormat="1" ht="20.25" customHeight="1">
      <c r="A26" s="319"/>
      <c r="B26" s="320" t="s">
        <v>72</v>
      </c>
      <c r="C26" s="238" t="s">
        <v>140</v>
      </c>
      <c r="D26" s="234"/>
      <c r="E26" s="234"/>
      <c r="F26" s="238">
        <f>SUM(F27:F28)</f>
        <v>395000</v>
      </c>
      <c r="G26" s="549"/>
      <c r="H26" s="492"/>
      <c r="I26" s="349"/>
      <c r="J26" s="234"/>
      <c r="K26" s="225"/>
      <c r="L26" s="278"/>
      <c r="P26" s="485"/>
    </row>
    <row r="27" spans="1:16" ht="30">
      <c r="A27" s="279">
        <v>10</v>
      </c>
      <c r="B27" s="323" t="s">
        <v>138</v>
      </c>
      <c r="C27" s="252"/>
      <c r="D27" s="242" t="s">
        <v>303</v>
      </c>
      <c r="E27" s="242" t="s">
        <v>139</v>
      </c>
      <c r="F27" s="337">
        <v>250000</v>
      </c>
      <c r="G27" s="487" t="s">
        <v>259</v>
      </c>
      <c r="H27" s="486" t="s">
        <v>172</v>
      </c>
      <c r="I27" s="348" t="s">
        <v>130</v>
      </c>
      <c r="J27" s="244"/>
      <c r="K27" s="230"/>
      <c r="L27" s="277"/>
      <c r="P27" s="485"/>
    </row>
    <row r="28" spans="1:16" ht="150">
      <c r="A28" s="279">
        <v>11</v>
      </c>
      <c r="B28" s="323" t="s">
        <v>160</v>
      </c>
      <c r="C28" s="243"/>
      <c r="D28" s="252" t="s">
        <v>161</v>
      </c>
      <c r="E28" s="252" t="s">
        <v>162</v>
      </c>
      <c r="F28" s="252">
        <v>145000</v>
      </c>
      <c r="G28" s="487" t="s">
        <v>350</v>
      </c>
      <c r="H28" s="486" t="s">
        <v>172</v>
      </c>
      <c r="I28" s="348" t="s">
        <v>130</v>
      </c>
      <c r="J28" s="244"/>
      <c r="K28" s="230"/>
      <c r="L28" s="277"/>
      <c r="P28" s="485"/>
    </row>
    <row r="29" spans="1:16" s="227" customFormat="1" ht="18" customHeight="1">
      <c r="A29" s="321"/>
      <c r="B29" s="237" t="s">
        <v>26</v>
      </c>
      <c r="C29" s="238">
        <v>1</v>
      </c>
      <c r="D29" s="241"/>
      <c r="E29" s="241"/>
      <c r="F29" s="322">
        <f>SUM(F30)</f>
        <v>15000</v>
      </c>
      <c r="G29" s="495"/>
      <c r="H29" s="490"/>
      <c r="I29" s="349"/>
      <c r="J29" s="234"/>
      <c r="K29" s="225"/>
      <c r="L29" s="278"/>
      <c r="P29" s="485"/>
    </row>
    <row r="30" spans="1:16" ht="23.25" customHeight="1">
      <c r="A30" s="330">
        <v>12</v>
      </c>
      <c r="B30" s="331" t="s">
        <v>163</v>
      </c>
      <c r="C30" s="332"/>
      <c r="D30" s="231" t="s">
        <v>164</v>
      </c>
      <c r="E30" s="231" t="s">
        <v>242</v>
      </c>
      <c r="F30" s="312">
        <v>15000</v>
      </c>
      <c r="G30" s="487" t="s">
        <v>259</v>
      </c>
      <c r="H30" s="486" t="s">
        <v>172</v>
      </c>
      <c r="I30" s="313" t="s">
        <v>130</v>
      </c>
      <c r="J30" s="332"/>
      <c r="K30" s="332"/>
      <c r="L30" s="333"/>
      <c r="M30" s="314"/>
      <c r="P30" s="485"/>
    </row>
    <row r="31" spans="1:16" s="227" customFormat="1" ht="18.75" customHeight="1">
      <c r="A31" s="338"/>
      <c r="B31" s="339" t="s">
        <v>90</v>
      </c>
      <c r="C31" s="315">
        <v>2</v>
      </c>
      <c r="D31" s="253"/>
      <c r="E31" s="253"/>
      <c r="F31" s="340">
        <f>SUM(F32:F33)</f>
        <v>77920</v>
      </c>
      <c r="G31" s="493"/>
      <c r="H31" s="490"/>
      <c r="I31" s="341"/>
      <c r="J31" s="315"/>
      <c r="K31" s="315"/>
      <c r="L31" s="342"/>
      <c r="M31" s="343"/>
      <c r="P31" s="485"/>
    </row>
    <row r="32" spans="1:16" ht="24" customHeight="1">
      <c r="A32" s="324">
        <v>13</v>
      </c>
      <c r="B32" s="344" t="s">
        <v>165</v>
      </c>
      <c r="C32" s="384"/>
      <c r="D32" s="231" t="s">
        <v>164</v>
      </c>
      <c r="E32" s="345" t="s">
        <v>260</v>
      </c>
      <c r="F32" s="318">
        <v>71690</v>
      </c>
      <c r="G32" s="487" t="s">
        <v>259</v>
      </c>
      <c r="H32" s="486" t="s">
        <v>172</v>
      </c>
      <c r="I32" s="313"/>
      <c r="J32" s="332"/>
      <c r="K32" s="332"/>
      <c r="L32" s="333"/>
      <c r="M32" s="334"/>
      <c r="P32" s="485"/>
    </row>
    <row r="33" spans="1:16" ht="30">
      <c r="A33" s="316">
        <v>14</v>
      </c>
      <c r="B33" s="346" t="s">
        <v>167</v>
      </c>
      <c r="C33" s="384"/>
      <c r="D33" s="231" t="s">
        <v>164</v>
      </c>
      <c r="E33" s="345" t="s">
        <v>260</v>
      </c>
      <c r="F33" s="318">
        <v>6230</v>
      </c>
      <c r="G33" s="487" t="s">
        <v>259</v>
      </c>
      <c r="H33" s="486" t="s">
        <v>172</v>
      </c>
      <c r="I33" s="313"/>
      <c r="J33" s="332"/>
      <c r="K33" s="332"/>
      <c r="L33" s="333"/>
      <c r="M33" s="334"/>
      <c r="P33" s="485"/>
    </row>
    <row r="34" spans="1:16" s="326" customFormat="1" ht="15">
      <c r="A34" s="509" t="s">
        <v>38</v>
      </c>
      <c r="B34" s="531" t="s">
        <v>22</v>
      </c>
      <c r="C34" s="532">
        <f>C35+C37+C40</f>
        <v>4</v>
      </c>
      <c r="D34" s="512"/>
      <c r="E34" s="533"/>
      <c r="F34" s="532">
        <f>F35+F37+F40</f>
        <v>463000</v>
      </c>
      <c r="G34" s="534"/>
      <c r="H34" s="491"/>
      <c r="I34" s="367"/>
      <c r="J34" s="217"/>
      <c r="K34" s="368"/>
      <c r="L34" s="336"/>
      <c r="P34" s="488"/>
    </row>
    <row r="35" spans="1:16" s="227" customFormat="1" ht="15">
      <c r="A35" s="347"/>
      <c r="B35" s="235" t="s">
        <v>30</v>
      </c>
      <c r="C35" s="329">
        <v>1</v>
      </c>
      <c r="D35" s="221"/>
      <c r="E35" s="224"/>
      <c r="F35" s="329">
        <f>SUM(F36:F36)</f>
        <v>300000</v>
      </c>
      <c r="G35" s="494"/>
      <c r="H35" s="374"/>
      <c r="I35" s="374"/>
      <c r="J35" s="221"/>
      <c r="K35" s="225"/>
      <c r="L35" s="278"/>
      <c r="P35" s="485"/>
    </row>
    <row r="36" spans="1:16" ht="45">
      <c r="A36" s="294">
        <v>15</v>
      </c>
      <c r="B36" s="228" t="s">
        <v>181</v>
      </c>
      <c r="C36" s="252"/>
      <c r="D36" s="244" t="s">
        <v>33</v>
      </c>
      <c r="E36" s="244" t="s">
        <v>225</v>
      </c>
      <c r="F36" s="252">
        <v>300000</v>
      </c>
      <c r="G36" s="487" t="s">
        <v>259</v>
      </c>
      <c r="H36" s="348" t="s">
        <v>172</v>
      </c>
      <c r="I36" s="348" t="s">
        <v>132</v>
      </c>
      <c r="J36" s="244"/>
      <c r="K36" s="230"/>
      <c r="L36" s="277"/>
      <c r="P36" s="485"/>
    </row>
    <row r="37" spans="1:16" s="227" customFormat="1" ht="15">
      <c r="A37" s="319"/>
      <c r="B37" s="320" t="s">
        <v>23</v>
      </c>
      <c r="C37" s="238">
        <v>2</v>
      </c>
      <c r="D37" s="234"/>
      <c r="E37" s="234"/>
      <c r="F37" s="238">
        <f>SUM(F38:F39)</f>
        <v>63000</v>
      </c>
      <c r="G37" s="487" t="s">
        <v>259</v>
      </c>
      <c r="H37" s="492"/>
      <c r="I37" s="349"/>
      <c r="J37" s="234"/>
      <c r="K37" s="225"/>
      <c r="L37" s="278"/>
      <c r="P37" s="485"/>
    </row>
    <row r="38" spans="1:16" ht="16.5" customHeight="1">
      <c r="A38" s="276">
        <v>16</v>
      </c>
      <c r="B38" s="268" t="s">
        <v>168</v>
      </c>
      <c r="C38" s="252"/>
      <c r="D38" s="249" t="s">
        <v>177</v>
      </c>
      <c r="E38" s="222" t="s">
        <v>158</v>
      </c>
      <c r="F38" s="252">
        <v>33000</v>
      </c>
      <c r="G38" s="487" t="s">
        <v>259</v>
      </c>
      <c r="H38" s="486" t="s">
        <v>172</v>
      </c>
      <c r="I38" s="348" t="s">
        <v>130</v>
      </c>
      <c r="J38" s="244"/>
      <c r="K38" s="230"/>
      <c r="L38" s="277"/>
      <c r="P38" s="485"/>
    </row>
    <row r="39" spans="1:16" ht="28.5" customHeight="1">
      <c r="A39" s="276">
        <v>17</v>
      </c>
      <c r="B39" s="228" t="s">
        <v>294</v>
      </c>
      <c r="C39" s="252"/>
      <c r="D39" s="249" t="s">
        <v>177</v>
      </c>
      <c r="E39" s="222" t="s">
        <v>141</v>
      </c>
      <c r="F39" s="252">
        <v>30000</v>
      </c>
      <c r="G39" s="487" t="s">
        <v>259</v>
      </c>
      <c r="H39" s="486" t="s">
        <v>172</v>
      </c>
      <c r="I39" s="348" t="s">
        <v>130</v>
      </c>
      <c r="J39" s="244"/>
      <c r="K39" s="230"/>
      <c r="L39" s="277"/>
      <c r="P39" s="485"/>
    </row>
    <row r="40" spans="1:16" s="385" customFormat="1" ht="16.5" customHeight="1">
      <c r="A40" s="321"/>
      <c r="B40" s="240" t="s">
        <v>71</v>
      </c>
      <c r="C40" s="291">
        <v>1</v>
      </c>
      <c r="D40" s="241"/>
      <c r="E40" s="241"/>
      <c r="F40" s="322">
        <f>SUM(F41)</f>
        <v>100000</v>
      </c>
      <c r="G40" s="495"/>
      <c r="H40" s="490"/>
      <c r="I40" s="374"/>
      <c r="J40" s="221"/>
      <c r="K40" s="225"/>
      <c r="L40" s="278"/>
      <c r="P40" s="489"/>
    </row>
    <row r="41" spans="1:16" s="460" customFormat="1" ht="22.5" customHeight="1">
      <c r="A41" s="279">
        <v>18</v>
      </c>
      <c r="B41" s="268" t="s">
        <v>277</v>
      </c>
      <c r="C41" s="222"/>
      <c r="D41" s="222" t="s">
        <v>278</v>
      </c>
      <c r="E41" s="222" t="s">
        <v>279</v>
      </c>
      <c r="F41" s="252">
        <v>100000</v>
      </c>
      <c r="G41" s="487" t="s">
        <v>259</v>
      </c>
      <c r="H41" s="486" t="s">
        <v>172</v>
      </c>
      <c r="I41" s="375"/>
      <c r="J41" s="222"/>
      <c r="K41" s="230"/>
      <c r="L41" s="277"/>
      <c r="P41" s="501"/>
    </row>
    <row r="42" spans="1:16" s="326" customFormat="1" ht="15.75" customHeight="1">
      <c r="A42" s="526" t="s">
        <v>59</v>
      </c>
      <c r="B42" s="527" t="s">
        <v>142</v>
      </c>
      <c r="C42" s="528">
        <f>C43</f>
        <v>1</v>
      </c>
      <c r="D42" s="512"/>
      <c r="E42" s="514"/>
      <c r="F42" s="528">
        <f>F43</f>
        <v>7000</v>
      </c>
      <c r="G42" s="534"/>
      <c r="H42" s="491"/>
      <c r="I42" s="367"/>
      <c r="J42" s="217"/>
      <c r="K42" s="368"/>
      <c r="L42" s="336"/>
      <c r="P42" s="488"/>
    </row>
    <row r="43" spans="1:16" s="385" customFormat="1" ht="18" customHeight="1">
      <c r="A43" s="321"/>
      <c r="B43" s="240" t="s">
        <v>26</v>
      </c>
      <c r="C43" s="291">
        <v>1</v>
      </c>
      <c r="D43" s="241"/>
      <c r="E43" s="241"/>
      <c r="F43" s="322">
        <f>F44</f>
        <v>7000</v>
      </c>
      <c r="G43" s="495"/>
      <c r="H43" s="490"/>
      <c r="I43" s="374"/>
      <c r="J43" s="221"/>
      <c r="K43" s="225"/>
      <c r="L43" s="278"/>
      <c r="P43" s="489"/>
    </row>
    <row r="44" spans="1:16" s="364" customFormat="1" ht="21" customHeight="1">
      <c r="A44" s="279">
        <v>19</v>
      </c>
      <c r="B44" s="331" t="s">
        <v>170</v>
      </c>
      <c r="C44" s="535"/>
      <c r="D44" s="231" t="s">
        <v>304</v>
      </c>
      <c r="E44" s="231" t="s">
        <v>113</v>
      </c>
      <c r="F44" s="335">
        <v>7000</v>
      </c>
      <c r="G44" s="487" t="s">
        <v>259</v>
      </c>
      <c r="H44" s="486" t="s">
        <v>172</v>
      </c>
      <c r="I44" s="375"/>
      <c r="J44" s="222"/>
      <c r="K44" s="230"/>
      <c r="L44" s="277"/>
      <c r="P44" s="489"/>
    </row>
    <row r="45" spans="1:16" s="326" customFormat="1" ht="27" customHeight="1">
      <c r="A45" s="321" t="s">
        <v>61</v>
      </c>
      <c r="B45" s="536" t="s">
        <v>241</v>
      </c>
      <c r="C45" s="537">
        <f>C46</f>
        <v>1</v>
      </c>
      <c r="D45" s="538"/>
      <c r="E45" s="514"/>
      <c r="F45" s="537">
        <f>F46</f>
        <v>70000</v>
      </c>
      <c r="G45" s="551"/>
      <c r="H45" s="542"/>
      <c r="I45" s="386"/>
      <c r="J45" s="217"/>
      <c r="K45" s="368"/>
      <c r="L45" s="336"/>
      <c r="P45" s="488"/>
    </row>
    <row r="46" spans="1:16" s="227" customFormat="1" ht="15">
      <c r="A46" s="327"/>
      <c r="B46" s="350" t="s">
        <v>30</v>
      </c>
      <c r="C46" s="328">
        <v>1</v>
      </c>
      <c r="D46" s="351"/>
      <c r="E46" s="299"/>
      <c r="F46" s="328">
        <f>SUM(F47)</f>
        <v>70000</v>
      </c>
      <c r="G46" s="552"/>
      <c r="H46" s="543"/>
      <c r="I46" s="382"/>
      <c r="J46" s="221"/>
      <c r="K46" s="225"/>
      <c r="L46" s="278"/>
      <c r="P46" s="485"/>
    </row>
    <row r="47" spans="1:16" ht="19.5" customHeight="1" thickBot="1">
      <c r="A47" s="403" t="s">
        <v>295</v>
      </c>
      <c r="B47" s="404" t="s">
        <v>305</v>
      </c>
      <c r="C47" s="405"/>
      <c r="D47" s="406" t="s">
        <v>171</v>
      </c>
      <c r="E47" s="407" t="s">
        <v>227</v>
      </c>
      <c r="F47" s="405">
        <v>70000</v>
      </c>
      <c r="G47" s="553" t="s">
        <v>259</v>
      </c>
      <c r="H47" s="544" t="s">
        <v>172</v>
      </c>
      <c r="I47" s="348" t="s">
        <v>130</v>
      </c>
      <c r="J47" s="244"/>
      <c r="K47" s="230"/>
      <c r="L47" s="277"/>
      <c r="P47" s="485"/>
    </row>
    <row r="48" spans="1:16" s="219" customFormat="1" ht="15.75" thickBot="1">
      <c r="A48" s="352"/>
      <c r="B48" s="353" t="s">
        <v>144</v>
      </c>
      <c r="C48" s="354" t="e">
        <f>C45+#REF!+C42+C34+C25+C22+C13+C9+C6</f>
        <v>#REF!</v>
      </c>
      <c r="D48" s="355"/>
      <c r="E48" s="356"/>
      <c r="F48" s="354">
        <f>F45+F42+F34+F25+F22+F13+F9+F6</f>
        <v>2574120</v>
      </c>
      <c r="G48" s="554"/>
      <c r="H48" s="545"/>
      <c r="I48" s="365"/>
      <c r="J48" s="366"/>
      <c r="P48" s="485"/>
    </row>
    <row r="51" spans="1:10" s="398" customFormat="1" ht="15">
      <c r="A51" s="392"/>
      <c r="B51" s="393"/>
      <c r="C51" s="394"/>
      <c r="D51" s="395"/>
      <c r="E51" s="391"/>
      <c r="F51" s="394"/>
      <c r="G51" s="389"/>
      <c r="H51" s="390"/>
      <c r="I51" s="396"/>
      <c r="J51" s="397"/>
    </row>
  </sheetData>
  <sheetProtection/>
  <autoFilter ref="A5:IV48"/>
  <mergeCells count="8">
    <mergeCell ref="A1:H1"/>
    <mergeCell ref="A3:A5"/>
    <mergeCell ref="B3:B5"/>
    <mergeCell ref="D3:D5"/>
    <mergeCell ref="E3:E5"/>
    <mergeCell ref="F3:F5"/>
    <mergeCell ref="G3:G5"/>
    <mergeCell ref="H3:H5"/>
  </mergeCells>
  <printOptions/>
  <pageMargins left="0.36" right="0.19" top="0.31" bottom="0.25" header="0.52" footer="0.16"/>
  <pageSetup fitToHeight="0" horizontalDpi="600" verticalDpi="600" orientation="landscape" paperSize="9" scale="95" r:id="rId1"/>
  <headerFooter>
    <oddFooter>&amp;C&amp;P</oddFooter>
  </headerFooter>
</worksheet>
</file>

<file path=xl/worksheets/sheet3.xml><?xml version="1.0" encoding="utf-8"?>
<worksheet xmlns="http://schemas.openxmlformats.org/spreadsheetml/2006/main" xmlns:r="http://schemas.openxmlformats.org/officeDocument/2006/relationships">
  <sheetPr>
    <tabColor theme="9" tint="-0.24997000396251678"/>
  </sheetPr>
  <dimension ref="A1:IV61"/>
  <sheetViews>
    <sheetView showZeros="0" zoomScale="55" zoomScaleNormal="55" zoomScaleSheetLayoutView="100" zoomScalePageLayoutView="0" workbookViewId="0" topLeftCell="A1">
      <pane ySplit="5" topLeftCell="A45" activePane="bottomLeft" state="frozen"/>
      <selection pane="topLeft" activeCell="A1" sqref="A1"/>
      <selection pane="bottomLeft" activeCell="E51" sqref="E51"/>
    </sheetView>
  </sheetViews>
  <sheetFormatPr defaultColWidth="9.140625" defaultRowHeight="15"/>
  <cols>
    <col min="1" max="1" width="6.00390625" style="5" customWidth="1"/>
    <col min="2" max="2" width="36.57421875" style="11" customWidth="1"/>
    <col min="3" max="3" width="14.57421875" style="9" hidden="1" customWidth="1"/>
    <col min="4" max="4" width="28.140625" style="7" customWidth="1"/>
    <col min="5" max="5" width="20.8515625" style="7" customWidth="1"/>
    <col min="6" max="6" width="12.7109375" style="9" customWidth="1"/>
    <col min="7" max="7" width="11.140625" style="9" customWidth="1"/>
    <col min="8" max="8" width="9.140625" style="9" customWidth="1"/>
    <col min="9" max="9" width="8.7109375" style="9" customWidth="1"/>
    <col min="10" max="10" width="11.421875" style="9" customWidth="1"/>
    <col min="11" max="11" width="33.140625" style="7" customWidth="1"/>
    <col min="12" max="12" width="18.8515625" style="6" bestFit="1" customWidth="1"/>
    <col min="13" max="13" width="14.421875" style="11" customWidth="1"/>
    <col min="14" max="14" width="43.57421875" style="11" customWidth="1"/>
    <col min="15" max="16384" width="9.140625" style="11" customWidth="1"/>
  </cols>
  <sheetData>
    <row r="1" spans="1:255" s="387" customFormat="1" ht="60" customHeight="1">
      <c r="A1" s="696" t="s">
        <v>363</v>
      </c>
      <c r="B1" s="696"/>
      <c r="C1" s="697"/>
      <c r="D1" s="696"/>
      <c r="E1" s="696"/>
      <c r="F1" s="697"/>
      <c r="G1" s="697"/>
      <c r="H1" s="697"/>
      <c r="I1" s="697"/>
      <c r="J1" s="697"/>
      <c r="K1" s="696"/>
      <c r="L1" s="696"/>
      <c r="M1" s="696"/>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row>
    <row r="2" spans="1:255" s="387" customFormat="1" ht="17.25" thickBot="1">
      <c r="A2" s="284"/>
      <c r="B2" s="284"/>
      <c r="C2" s="285"/>
      <c r="D2" s="284"/>
      <c r="E2" s="284"/>
      <c r="F2" s="285"/>
      <c r="G2" s="285"/>
      <c r="H2" s="285"/>
      <c r="I2" s="285"/>
      <c r="J2" s="285"/>
      <c r="K2" s="284"/>
      <c r="L2" s="284"/>
      <c r="M2" s="284"/>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row>
    <row r="3" spans="1:13" s="1" customFormat="1" ht="14.25">
      <c r="A3" s="698" t="s">
        <v>0</v>
      </c>
      <c r="B3" s="701" t="s">
        <v>357</v>
      </c>
      <c r="C3" s="13"/>
      <c r="D3" s="701" t="s">
        <v>1</v>
      </c>
      <c r="E3" s="689" t="s">
        <v>2</v>
      </c>
      <c r="F3" s="680" t="s">
        <v>3</v>
      </c>
      <c r="G3" s="683" t="s">
        <v>4</v>
      </c>
      <c r="H3" s="684"/>
      <c r="I3" s="684"/>
      <c r="J3" s="685"/>
      <c r="K3" s="689" t="s">
        <v>5</v>
      </c>
      <c r="L3" s="689" t="s">
        <v>6</v>
      </c>
      <c r="M3" s="693" t="s">
        <v>7</v>
      </c>
    </row>
    <row r="4" spans="1:13" s="1" customFormat="1" ht="14.25">
      <c r="A4" s="699"/>
      <c r="B4" s="702"/>
      <c r="C4" s="14"/>
      <c r="D4" s="702"/>
      <c r="E4" s="690"/>
      <c r="F4" s="681"/>
      <c r="G4" s="686"/>
      <c r="H4" s="687"/>
      <c r="I4" s="687"/>
      <c r="J4" s="688"/>
      <c r="K4" s="690"/>
      <c r="L4" s="690"/>
      <c r="M4" s="694"/>
    </row>
    <row r="5" spans="1:13" s="1" customFormat="1" ht="60.75" customHeight="1" thickBot="1">
      <c r="A5" s="700"/>
      <c r="B5" s="703"/>
      <c r="C5" s="360"/>
      <c r="D5" s="703"/>
      <c r="E5" s="691"/>
      <c r="F5" s="682"/>
      <c r="G5" s="360" t="s">
        <v>8</v>
      </c>
      <c r="H5" s="360" t="s">
        <v>9</v>
      </c>
      <c r="I5" s="360" t="s">
        <v>10</v>
      </c>
      <c r="J5" s="360" t="s">
        <v>11</v>
      </c>
      <c r="K5" s="691"/>
      <c r="L5" s="691"/>
      <c r="M5" s="695"/>
    </row>
    <row r="6" spans="1:13" s="1" customFormat="1" ht="18.75" customHeight="1">
      <c r="A6" s="555" t="s">
        <v>12</v>
      </c>
      <c r="B6" s="556" t="s">
        <v>13</v>
      </c>
      <c r="C6" s="557">
        <f aca="true" t="shared" si="0" ref="C6:J7">C7</f>
        <v>1</v>
      </c>
      <c r="D6" s="558"/>
      <c r="E6" s="559"/>
      <c r="F6" s="557">
        <f t="shared" si="0"/>
        <v>1778</v>
      </c>
      <c r="G6" s="557">
        <f>G7</f>
        <v>1622</v>
      </c>
      <c r="H6" s="557">
        <f t="shared" si="0"/>
        <v>0</v>
      </c>
      <c r="I6" s="557">
        <f t="shared" si="0"/>
        <v>0</v>
      </c>
      <c r="J6" s="557">
        <f t="shared" si="0"/>
        <v>156</v>
      </c>
      <c r="K6" s="559"/>
      <c r="L6" s="559"/>
      <c r="M6" s="560"/>
    </row>
    <row r="7" spans="1:13" s="2" customFormat="1" ht="20.25" customHeight="1">
      <c r="A7" s="177"/>
      <c r="B7" s="178" t="s">
        <v>14</v>
      </c>
      <c r="C7" s="179">
        <v>1</v>
      </c>
      <c r="D7" s="180"/>
      <c r="E7" s="181"/>
      <c r="F7" s="179">
        <f>SUM(G7:J7)</f>
        <v>1778</v>
      </c>
      <c r="G7" s="179">
        <f t="shared" si="0"/>
        <v>1622</v>
      </c>
      <c r="H7" s="179">
        <f t="shared" si="0"/>
        <v>0</v>
      </c>
      <c r="I7" s="179">
        <f t="shared" si="0"/>
        <v>0</v>
      </c>
      <c r="J7" s="179">
        <f t="shared" si="0"/>
        <v>156</v>
      </c>
      <c r="K7" s="181"/>
      <c r="L7" s="181"/>
      <c r="M7" s="201"/>
    </row>
    <row r="8" spans="1:255" s="387" customFormat="1" ht="30">
      <c r="A8" s="182">
        <v>1</v>
      </c>
      <c r="B8" s="183" t="s">
        <v>15</v>
      </c>
      <c r="C8" s="184"/>
      <c r="D8" s="185" t="s">
        <v>16</v>
      </c>
      <c r="E8" s="185" t="s">
        <v>113</v>
      </c>
      <c r="F8" s="186">
        <f>SUM(G8:J8)</f>
        <v>1778</v>
      </c>
      <c r="G8" s="186">
        <v>1622</v>
      </c>
      <c r="H8" s="186"/>
      <c r="I8" s="186"/>
      <c r="J8" s="186">
        <v>156</v>
      </c>
      <c r="K8" s="185" t="s">
        <v>184</v>
      </c>
      <c r="L8" s="23" t="s">
        <v>183</v>
      </c>
      <c r="M8" s="202"/>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row>
    <row r="9" spans="1:13" s="1" customFormat="1" ht="18.75" customHeight="1">
      <c r="A9" s="429" t="s">
        <v>17</v>
      </c>
      <c r="B9" s="561" t="s">
        <v>29</v>
      </c>
      <c r="C9" s="562" t="e">
        <f>C10+#REF!</f>
        <v>#REF!</v>
      </c>
      <c r="D9" s="435"/>
      <c r="E9" s="435"/>
      <c r="F9" s="562">
        <f>F10</f>
        <v>219205.7</v>
      </c>
      <c r="G9" s="562">
        <f>G10</f>
        <v>74970</v>
      </c>
      <c r="H9" s="562">
        <f>H10</f>
        <v>0</v>
      </c>
      <c r="I9" s="562">
        <f>I10</f>
        <v>0</v>
      </c>
      <c r="J9" s="562">
        <f>J10</f>
        <v>144235.7</v>
      </c>
      <c r="K9" s="435"/>
      <c r="L9" s="435"/>
      <c r="M9" s="477"/>
    </row>
    <row r="10" spans="1:13" s="2" customFormat="1" ht="18" customHeight="1">
      <c r="A10" s="122"/>
      <c r="B10" s="187" t="s">
        <v>30</v>
      </c>
      <c r="C10" s="40">
        <v>4</v>
      </c>
      <c r="D10" s="35"/>
      <c r="E10" s="39"/>
      <c r="F10" s="188">
        <f>SUM(F11:F15)</f>
        <v>219205.7</v>
      </c>
      <c r="G10" s="188">
        <f>SUM(G11:G15)</f>
        <v>74970</v>
      </c>
      <c r="H10" s="188">
        <f>SUM(H11:H15)</f>
        <v>0</v>
      </c>
      <c r="I10" s="188">
        <f>SUM(I11:I15)</f>
        <v>0</v>
      </c>
      <c r="J10" s="188">
        <f>SUM(J11:J15)</f>
        <v>144235.7</v>
      </c>
      <c r="K10" s="72"/>
      <c r="L10" s="17"/>
      <c r="M10" s="52"/>
    </row>
    <row r="11" spans="1:255" s="387" customFormat="1" ht="45">
      <c r="A11" s="41">
        <v>2</v>
      </c>
      <c r="B11" s="32" t="s">
        <v>31</v>
      </c>
      <c r="C11" s="21"/>
      <c r="D11" s="21" t="s">
        <v>306</v>
      </c>
      <c r="E11" s="23" t="s">
        <v>188</v>
      </c>
      <c r="F11" s="189">
        <v>3000</v>
      </c>
      <c r="G11" s="189">
        <v>2000</v>
      </c>
      <c r="H11" s="189"/>
      <c r="I11" s="189"/>
      <c r="J11" s="189">
        <v>1000</v>
      </c>
      <c r="K11" s="21" t="s">
        <v>235</v>
      </c>
      <c r="L11" s="23" t="s">
        <v>182</v>
      </c>
      <c r="M11" s="50"/>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row>
    <row r="12" spans="1:255" s="387" customFormat="1" ht="45">
      <c r="A12" s="41">
        <v>3</v>
      </c>
      <c r="B12" s="32" t="s">
        <v>307</v>
      </c>
      <c r="C12" s="21"/>
      <c r="D12" s="21" t="s">
        <v>33</v>
      </c>
      <c r="E12" s="23" t="s">
        <v>200</v>
      </c>
      <c r="F12" s="189">
        <v>3600</v>
      </c>
      <c r="G12" s="189">
        <v>2000</v>
      </c>
      <c r="H12" s="189"/>
      <c r="I12" s="189"/>
      <c r="J12" s="189">
        <f>F12-G12</f>
        <v>1600</v>
      </c>
      <c r="K12" s="21" t="s">
        <v>236</v>
      </c>
      <c r="L12" s="23" t="s">
        <v>182</v>
      </c>
      <c r="M12" s="50"/>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row>
    <row r="13" spans="1:255" s="387" customFormat="1" ht="45">
      <c r="A13" s="41">
        <v>4</v>
      </c>
      <c r="B13" s="32" t="s">
        <v>34</v>
      </c>
      <c r="C13" s="21"/>
      <c r="D13" s="21" t="s">
        <v>33</v>
      </c>
      <c r="E13" s="23" t="s">
        <v>201</v>
      </c>
      <c r="F13" s="189">
        <v>135000</v>
      </c>
      <c r="G13" s="189">
        <v>60000</v>
      </c>
      <c r="H13" s="189"/>
      <c r="I13" s="189"/>
      <c r="J13" s="189">
        <f>F13-G13</f>
        <v>75000</v>
      </c>
      <c r="K13" s="21" t="s">
        <v>237</v>
      </c>
      <c r="L13" s="23" t="s">
        <v>182</v>
      </c>
      <c r="M13" s="50"/>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row>
    <row r="14" spans="1:13" s="3" customFormat="1" ht="39.75" customHeight="1">
      <c r="A14" s="41">
        <v>5</v>
      </c>
      <c r="B14" s="32" t="s">
        <v>35</v>
      </c>
      <c r="C14" s="68"/>
      <c r="D14" s="21" t="s">
        <v>308</v>
      </c>
      <c r="E14" s="23" t="s">
        <v>202</v>
      </c>
      <c r="F14" s="190">
        <v>51995</v>
      </c>
      <c r="G14" s="190">
        <v>10676</v>
      </c>
      <c r="H14" s="190"/>
      <c r="I14" s="190"/>
      <c r="J14" s="190">
        <f>F14-G14</f>
        <v>41319</v>
      </c>
      <c r="K14" s="21" t="s">
        <v>250</v>
      </c>
      <c r="L14" s="23" t="s">
        <v>182</v>
      </c>
      <c r="M14" s="50"/>
    </row>
    <row r="15" spans="1:13" s="3" customFormat="1" ht="60">
      <c r="A15" s="41">
        <v>6</v>
      </c>
      <c r="B15" s="37" t="s">
        <v>269</v>
      </c>
      <c r="C15" s="90"/>
      <c r="D15" s="23" t="s">
        <v>131</v>
      </c>
      <c r="E15" s="23" t="s">
        <v>325</v>
      </c>
      <c r="F15" s="68">
        <v>25610.7</v>
      </c>
      <c r="G15" s="21">
        <v>294</v>
      </c>
      <c r="H15" s="68"/>
      <c r="I15" s="68"/>
      <c r="J15" s="21">
        <f>F15-SUM(G15:I15)</f>
        <v>25316.7</v>
      </c>
      <c r="K15" s="23" t="s">
        <v>239</v>
      </c>
      <c r="L15" s="23" t="s">
        <v>182</v>
      </c>
      <c r="M15" s="50"/>
    </row>
    <row r="16" spans="1:13" s="1" customFormat="1" ht="22.5" customHeight="1">
      <c r="A16" s="429" t="s">
        <v>21</v>
      </c>
      <c r="B16" s="561" t="s">
        <v>39</v>
      </c>
      <c r="C16" s="562">
        <f aca="true" t="shared" si="1" ref="C16:J16">C17+C19</f>
        <v>15</v>
      </c>
      <c r="D16" s="435"/>
      <c r="E16" s="435"/>
      <c r="F16" s="562">
        <f>SUM(G16:J16)</f>
        <v>457752</v>
      </c>
      <c r="G16" s="562">
        <f>G17+G19</f>
        <v>396922</v>
      </c>
      <c r="H16" s="562">
        <f t="shared" si="1"/>
        <v>0</v>
      </c>
      <c r="I16" s="562">
        <f t="shared" si="1"/>
        <v>0</v>
      </c>
      <c r="J16" s="562">
        <f t="shared" si="1"/>
        <v>60830</v>
      </c>
      <c r="K16" s="435"/>
      <c r="L16" s="435"/>
      <c r="M16" s="477"/>
    </row>
    <row r="17" spans="1:13" s="2" customFormat="1" ht="19.5" customHeight="1">
      <c r="A17" s="77"/>
      <c r="B17" s="15" t="s">
        <v>40</v>
      </c>
      <c r="C17" s="87">
        <v>1</v>
      </c>
      <c r="D17" s="16"/>
      <c r="E17" s="16"/>
      <c r="F17" s="40">
        <f>SUM(G17:J17)</f>
        <v>140000</v>
      </c>
      <c r="G17" s="43">
        <f>G18</f>
        <v>97786</v>
      </c>
      <c r="H17" s="43">
        <f>H18</f>
        <v>0</v>
      </c>
      <c r="I17" s="43">
        <f>I18</f>
        <v>0</v>
      </c>
      <c r="J17" s="43">
        <f>J18</f>
        <v>42214</v>
      </c>
      <c r="K17" s="16"/>
      <c r="L17" s="16"/>
      <c r="M17" s="48"/>
    </row>
    <row r="18" spans="1:255" s="4" customFormat="1" ht="45">
      <c r="A18" s="58">
        <v>7</v>
      </c>
      <c r="B18" s="142" t="s">
        <v>41</v>
      </c>
      <c r="C18" s="67"/>
      <c r="D18" s="56" t="s">
        <v>42</v>
      </c>
      <c r="E18" s="56" t="s">
        <v>43</v>
      </c>
      <c r="F18" s="191">
        <v>140000</v>
      </c>
      <c r="G18" s="191">
        <v>97786</v>
      </c>
      <c r="H18" s="67">
        <v>0</v>
      </c>
      <c r="I18" s="67">
        <v>0</v>
      </c>
      <c r="J18" s="67">
        <v>42214</v>
      </c>
      <c r="K18" s="23" t="s">
        <v>243</v>
      </c>
      <c r="L18" s="23" t="s">
        <v>182</v>
      </c>
      <c r="M18" s="46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row>
    <row r="19" spans="1:13" s="2" customFormat="1" ht="24" customHeight="1">
      <c r="A19" s="137"/>
      <c r="B19" s="140" t="s">
        <v>23</v>
      </c>
      <c r="C19" s="70">
        <v>14</v>
      </c>
      <c r="D19" s="57"/>
      <c r="E19" s="57"/>
      <c r="F19" s="40">
        <f aca="true" t="shared" si="2" ref="F19:F34">SUM(G19:J19)</f>
        <v>317752</v>
      </c>
      <c r="G19" s="71">
        <f>SUM(G20:G33)</f>
        <v>299136</v>
      </c>
      <c r="H19" s="71">
        <f>SUM(H20:H33)</f>
        <v>0</v>
      </c>
      <c r="I19" s="71">
        <f>SUM(I20:I33)</f>
        <v>0</v>
      </c>
      <c r="J19" s="71">
        <f>SUM(J20:J33)</f>
        <v>18616</v>
      </c>
      <c r="K19" s="34"/>
      <c r="L19" s="57"/>
      <c r="M19" s="161"/>
    </row>
    <row r="20" spans="1:13" s="1" customFormat="1" ht="30">
      <c r="A20" s="58">
        <v>8</v>
      </c>
      <c r="B20" s="142" t="s">
        <v>44</v>
      </c>
      <c r="C20" s="192"/>
      <c r="D20" s="56" t="s">
        <v>45</v>
      </c>
      <c r="E20" s="56" t="s">
        <v>193</v>
      </c>
      <c r="F20" s="191">
        <f t="shared" si="2"/>
        <v>46772</v>
      </c>
      <c r="G20" s="191">
        <v>39605</v>
      </c>
      <c r="H20" s="67"/>
      <c r="I20" s="67"/>
      <c r="J20" s="67">
        <v>7167</v>
      </c>
      <c r="K20" s="23" t="s">
        <v>253</v>
      </c>
      <c r="L20" s="23" t="s">
        <v>182</v>
      </c>
      <c r="M20" s="203"/>
    </row>
    <row r="21" spans="1:255" s="387" customFormat="1" ht="30">
      <c r="A21" s="54">
        <v>9</v>
      </c>
      <c r="B21" s="147" t="s">
        <v>46</v>
      </c>
      <c r="C21" s="68"/>
      <c r="D21" s="56" t="s">
        <v>45</v>
      </c>
      <c r="E21" s="149" t="s">
        <v>198</v>
      </c>
      <c r="F21" s="191">
        <f t="shared" si="2"/>
        <v>53780</v>
      </c>
      <c r="G21" s="76">
        <v>42331</v>
      </c>
      <c r="H21" s="61"/>
      <c r="I21" s="61"/>
      <c r="J21" s="61">
        <v>11449</v>
      </c>
      <c r="K21" s="23" t="s">
        <v>253</v>
      </c>
      <c r="L21" s="23" t="s">
        <v>182</v>
      </c>
      <c r="M21" s="64"/>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row>
    <row r="22" spans="1:13" s="3" customFormat="1" ht="30">
      <c r="A22" s="58">
        <v>10</v>
      </c>
      <c r="B22" s="142" t="s">
        <v>47</v>
      </c>
      <c r="C22" s="193"/>
      <c r="D22" s="56" t="s">
        <v>45</v>
      </c>
      <c r="E22" s="56" t="s">
        <v>199</v>
      </c>
      <c r="F22" s="191">
        <f t="shared" si="2"/>
        <v>17500</v>
      </c>
      <c r="G22" s="191">
        <v>17500</v>
      </c>
      <c r="H22" s="67"/>
      <c r="I22" s="67"/>
      <c r="J22" s="67"/>
      <c r="K22" s="23" t="s">
        <v>253</v>
      </c>
      <c r="L22" s="23" t="s">
        <v>182</v>
      </c>
      <c r="M22" s="64"/>
    </row>
    <row r="23" spans="1:13" s="3" customFormat="1" ht="30">
      <c r="A23" s="54">
        <v>11</v>
      </c>
      <c r="B23" s="142" t="s">
        <v>48</v>
      </c>
      <c r="C23" s="193"/>
      <c r="D23" s="56" t="s">
        <v>45</v>
      </c>
      <c r="E23" s="56" t="s">
        <v>191</v>
      </c>
      <c r="F23" s="191">
        <f t="shared" si="2"/>
        <v>60000</v>
      </c>
      <c r="G23" s="191">
        <v>60000</v>
      </c>
      <c r="H23" s="67"/>
      <c r="I23" s="67"/>
      <c r="J23" s="67"/>
      <c r="K23" s="23" t="s">
        <v>253</v>
      </c>
      <c r="L23" s="23" t="s">
        <v>182</v>
      </c>
      <c r="M23" s="64"/>
    </row>
    <row r="24" spans="1:13" s="3" customFormat="1" ht="30">
      <c r="A24" s="58">
        <v>12</v>
      </c>
      <c r="B24" s="142" t="s">
        <v>49</v>
      </c>
      <c r="C24" s="193"/>
      <c r="D24" s="56" t="s">
        <v>45</v>
      </c>
      <c r="E24" s="56" t="s">
        <v>157</v>
      </c>
      <c r="F24" s="191">
        <f t="shared" si="2"/>
        <v>21500</v>
      </c>
      <c r="G24" s="191">
        <v>21500</v>
      </c>
      <c r="H24" s="67"/>
      <c r="I24" s="67"/>
      <c r="J24" s="67"/>
      <c r="K24" s="23" t="s">
        <v>253</v>
      </c>
      <c r="L24" s="23" t="s">
        <v>182</v>
      </c>
      <c r="M24" s="64"/>
    </row>
    <row r="25" spans="1:13" s="3" customFormat="1" ht="30">
      <c r="A25" s="54">
        <v>13</v>
      </c>
      <c r="B25" s="142" t="s">
        <v>50</v>
      </c>
      <c r="C25" s="193"/>
      <c r="D25" s="56" t="s">
        <v>45</v>
      </c>
      <c r="E25" s="56" t="s">
        <v>141</v>
      </c>
      <c r="F25" s="191">
        <f t="shared" si="2"/>
        <v>13500</v>
      </c>
      <c r="G25" s="191">
        <v>13500</v>
      </c>
      <c r="H25" s="67"/>
      <c r="I25" s="67"/>
      <c r="J25" s="67"/>
      <c r="K25" s="23" t="s">
        <v>253</v>
      </c>
      <c r="L25" s="23" t="s">
        <v>182</v>
      </c>
      <c r="M25" s="64"/>
    </row>
    <row r="26" spans="1:13" s="3" customFormat="1" ht="30">
      <c r="A26" s="58">
        <v>14</v>
      </c>
      <c r="B26" s="142" t="s">
        <v>51</v>
      </c>
      <c r="C26" s="193"/>
      <c r="D26" s="56" t="s">
        <v>45</v>
      </c>
      <c r="E26" s="56" t="s">
        <v>192</v>
      </c>
      <c r="F26" s="191">
        <f t="shared" si="2"/>
        <v>4900</v>
      </c>
      <c r="G26" s="191">
        <v>4900</v>
      </c>
      <c r="H26" s="67"/>
      <c r="I26" s="67"/>
      <c r="J26" s="67"/>
      <c r="K26" s="23" t="s">
        <v>253</v>
      </c>
      <c r="L26" s="23" t="s">
        <v>182</v>
      </c>
      <c r="M26" s="64"/>
    </row>
    <row r="27" spans="1:13" s="3" customFormat="1" ht="30">
      <c r="A27" s="54">
        <v>15</v>
      </c>
      <c r="B27" s="142" t="s">
        <v>52</v>
      </c>
      <c r="C27" s="193"/>
      <c r="D27" s="56" t="s">
        <v>45</v>
      </c>
      <c r="E27" s="56" t="s">
        <v>194</v>
      </c>
      <c r="F27" s="191">
        <f t="shared" si="2"/>
        <v>3500</v>
      </c>
      <c r="G27" s="191">
        <v>3500</v>
      </c>
      <c r="H27" s="67"/>
      <c r="I27" s="67"/>
      <c r="J27" s="67"/>
      <c r="K27" s="23" t="s">
        <v>253</v>
      </c>
      <c r="L27" s="23" t="s">
        <v>182</v>
      </c>
      <c r="M27" s="64"/>
    </row>
    <row r="28" spans="1:13" s="3" customFormat="1" ht="30">
      <c r="A28" s="58">
        <v>16</v>
      </c>
      <c r="B28" s="142" t="s">
        <v>53</v>
      </c>
      <c r="C28" s="193"/>
      <c r="D28" s="56" t="s">
        <v>45</v>
      </c>
      <c r="E28" s="56" t="s">
        <v>195</v>
      </c>
      <c r="F28" s="191">
        <f t="shared" si="2"/>
        <v>11000</v>
      </c>
      <c r="G28" s="191">
        <v>11000</v>
      </c>
      <c r="H28" s="67"/>
      <c r="I28" s="67"/>
      <c r="J28" s="67"/>
      <c r="K28" s="23" t="s">
        <v>253</v>
      </c>
      <c r="L28" s="23" t="s">
        <v>182</v>
      </c>
      <c r="M28" s="64"/>
    </row>
    <row r="29" spans="1:13" s="3" customFormat="1" ht="30">
      <c r="A29" s="54">
        <v>17</v>
      </c>
      <c r="B29" s="142" t="s">
        <v>54</v>
      </c>
      <c r="C29" s="193"/>
      <c r="D29" s="56" t="s">
        <v>45</v>
      </c>
      <c r="E29" s="56" t="s">
        <v>159</v>
      </c>
      <c r="F29" s="191">
        <f t="shared" si="2"/>
        <v>3300</v>
      </c>
      <c r="G29" s="191">
        <v>3300</v>
      </c>
      <c r="H29" s="67"/>
      <c r="I29" s="67"/>
      <c r="J29" s="67"/>
      <c r="K29" s="23" t="s">
        <v>253</v>
      </c>
      <c r="L29" s="23" t="s">
        <v>182</v>
      </c>
      <c r="M29" s="64"/>
    </row>
    <row r="30" spans="1:13" s="3" customFormat="1" ht="30">
      <c r="A30" s="58">
        <v>18</v>
      </c>
      <c r="B30" s="142" t="s">
        <v>55</v>
      </c>
      <c r="C30" s="193"/>
      <c r="D30" s="56" t="s">
        <v>45</v>
      </c>
      <c r="E30" s="56" t="s">
        <v>159</v>
      </c>
      <c r="F30" s="191">
        <f t="shared" si="2"/>
        <v>26000</v>
      </c>
      <c r="G30" s="191">
        <v>26000</v>
      </c>
      <c r="H30" s="67"/>
      <c r="I30" s="67"/>
      <c r="J30" s="67"/>
      <c r="K30" s="23" t="s">
        <v>253</v>
      </c>
      <c r="L30" s="23" t="s">
        <v>182</v>
      </c>
      <c r="M30" s="64"/>
    </row>
    <row r="31" spans="1:13" s="3" customFormat="1" ht="30">
      <c r="A31" s="54">
        <v>19</v>
      </c>
      <c r="B31" s="142" t="s">
        <v>56</v>
      </c>
      <c r="C31" s="193"/>
      <c r="D31" s="56" t="s">
        <v>45</v>
      </c>
      <c r="E31" s="56" t="s">
        <v>196</v>
      </c>
      <c r="F31" s="191">
        <f t="shared" si="2"/>
        <v>26000</v>
      </c>
      <c r="G31" s="191">
        <v>26000</v>
      </c>
      <c r="H31" s="67"/>
      <c r="I31" s="67"/>
      <c r="J31" s="67"/>
      <c r="K31" s="23" t="s">
        <v>253</v>
      </c>
      <c r="L31" s="23" t="s">
        <v>182</v>
      </c>
      <c r="M31" s="64"/>
    </row>
    <row r="32" spans="1:13" s="3" customFormat="1" ht="30">
      <c r="A32" s="58">
        <v>20</v>
      </c>
      <c r="B32" s="142" t="s">
        <v>57</v>
      </c>
      <c r="C32" s="193"/>
      <c r="D32" s="56" t="s">
        <v>45</v>
      </c>
      <c r="E32" s="56" t="s">
        <v>197</v>
      </c>
      <c r="F32" s="191">
        <f t="shared" si="2"/>
        <v>15000</v>
      </c>
      <c r="G32" s="191">
        <v>15000</v>
      </c>
      <c r="H32" s="67"/>
      <c r="I32" s="67"/>
      <c r="J32" s="67"/>
      <c r="K32" s="23" t="s">
        <v>253</v>
      </c>
      <c r="L32" s="23" t="s">
        <v>182</v>
      </c>
      <c r="M32" s="64"/>
    </row>
    <row r="33" spans="1:13" s="3" customFormat="1" ht="30">
      <c r="A33" s="54">
        <v>21</v>
      </c>
      <c r="B33" s="142" t="s">
        <v>58</v>
      </c>
      <c r="C33" s="193"/>
      <c r="D33" s="56" t="s">
        <v>45</v>
      </c>
      <c r="E33" s="56" t="s">
        <v>197</v>
      </c>
      <c r="F33" s="191">
        <f t="shared" si="2"/>
        <v>15000</v>
      </c>
      <c r="G33" s="191">
        <v>15000</v>
      </c>
      <c r="H33" s="67"/>
      <c r="I33" s="67"/>
      <c r="J33" s="67"/>
      <c r="K33" s="23" t="s">
        <v>253</v>
      </c>
      <c r="L33" s="23" t="s">
        <v>182</v>
      </c>
      <c r="M33" s="64"/>
    </row>
    <row r="34" spans="1:13" s="1" customFormat="1" ht="19.5" customHeight="1">
      <c r="A34" s="429" t="s">
        <v>24</v>
      </c>
      <c r="B34" s="563" t="s">
        <v>62</v>
      </c>
      <c r="C34" s="564">
        <f aca="true" t="shared" si="3" ref="C34:J35">C35</f>
        <v>1</v>
      </c>
      <c r="D34" s="565"/>
      <c r="E34" s="566"/>
      <c r="F34" s="562">
        <f t="shared" si="2"/>
        <v>4000</v>
      </c>
      <c r="G34" s="564">
        <f t="shared" si="3"/>
        <v>2900</v>
      </c>
      <c r="H34" s="564">
        <f t="shared" si="3"/>
        <v>0</v>
      </c>
      <c r="I34" s="564">
        <f t="shared" si="3"/>
        <v>0</v>
      </c>
      <c r="J34" s="564">
        <f t="shared" si="3"/>
        <v>1100</v>
      </c>
      <c r="K34" s="443"/>
      <c r="L34" s="435"/>
      <c r="M34" s="567"/>
    </row>
    <row r="35" spans="1:13" s="2" customFormat="1" ht="19.5" customHeight="1">
      <c r="A35" s="77"/>
      <c r="B35" s="15" t="s">
        <v>37</v>
      </c>
      <c r="C35" s="194">
        <v>1</v>
      </c>
      <c r="D35" s="24"/>
      <c r="E35" s="29"/>
      <c r="F35" s="79">
        <f>SUM(G34:J34)</f>
        <v>4000</v>
      </c>
      <c r="G35" s="79">
        <f t="shared" si="3"/>
        <v>2900</v>
      </c>
      <c r="H35" s="79">
        <f t="shared" si="3"/>
        <v>0</v>
      </c>
      <c r="I35" s="79">
        <f t="shared" si="3"/>
        <v>0</v>
      </c>
      <c r="J35" s="79">
        <f t="shared" si="3"/>
        <v>1100</v>
      </c>
      <c r="K35" s="69"/>
      <c r="L35" s="16"/>
      <c r="M35" s="204"/>
    </row>
    <row r="36" spans="1:255" s="387" customFormat="1" ht="60">
      <c r="A36" s="54">
        <v>22</v>
      </c>
      <c r="B36" s="195" t="s">
        <v>63</v>
      </c>
      <c r="C36" s="89"/>
      <c r="D36" s="59" t="s">
        <v>64</v>
      </c>
      <c r="E36" s="27" t="s">
        <v>190</v>
      </c>
      <c r="F36" s="76">
        <f>SUM(G36:J36)</f>
        <v>4000</v>
      </c>
      <c r="G36" s="76">
        <v>2900</v>
      </c>
      <c r="H36" s="76"/>
      <c r="I36" s="76"/>
      <c r="J36" s="76">
        <v>1100</v>
      </c>
      <c r="K36" s="42" t="s">
        <v>270</v>
      </c>
      <c r="L36" s="23" t="s">
        <v>182</v>
      </c>
      <c r="M36" s="46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row>
    <row r="37" spans="1:13" s="1" customFormat="1" ht="21" customHeight="1">
      <c r="A37" s="429" t="s">
        <v>28</v>
      </c>
      <c r="B37" s="563" t="s">
        <v>66</v>
      </c>
      <c r="C37" s="564">
        <f>C40</f>
        <v>3</v>
      </c>
      <c r="D37" s="565"/>
      <c r="E37" s="566"/>
      <c r="F37" s="562">
        <f>SUM(G37:J37)</f>
        <v>13803</v>
      </c>
      <c r="G37" s="564">
        <f>G40+G38</f>
        <v>6659</v>
      </c>
      <c r="H37" s="564">
        <f>H40+H39</f>
        <v>1300</v>
      </c>
      <c r="I37" s="564">
        <f>I40+I39</f>
        <v>0</v>
      </c>
      <c r="J37" s="564">
        <f>J40+J39</f>
        <v>5844</v>
      </c>
      <c r="K37" s="443"/>
      <c r="L37" s="435"/>
      <c r="M37" s="567"/>
    </row>
    <row r="38" spans="1:13" s="2" customFormat="1" ht="15">
      <c r="A38" s="597"/>
      <c r="B38" s="598" t="s">
        <v>72</v>
      </c>
      <c r="C38" s="599"/>
      <c r="D38" s="600"/>
      <c r="E38" s="601"/>
      <c r="F38" s="602">
        <f>F39</f>
        <v>3200</v>
      </c>
      <c r="G38" s="602">
        <f>G39</f>
        <v>1900</v>
      </c>
      <c r="H38" s="602">
        <f>H39</f>
        <v>1300</v>
      </c>
      <c r="I38" s="602">
        <f>I39</f>
        <v>0</v>
      </c>
      <c r="J38" s="602">
        <f>J39</f>
        <v>0</v>
      </c>
      <c r="K38" s="603"/>
      <c r="L38" s="603"/>
      <c r="M38" s="604"/>
    </row>
    <row r="39" spans="1:13" s="2" customFormat="1" ht="45.75" thickBot="1">
      <c r="A39" s="605">
        <v>23</v>
      </c>
      <c r="B39" s="469" t="s">
        <v>330</v>
      </c>
      <c r="C39" s="470"/>
      <c r="D39" s="471" t="s">
        <v>331</v>
      </c>
      <c r="E39" s="606" t="s">
        <v>332</v>
      </c>
      <c r="F39" s="607">
        <v>3200</v>
      </c>
      <c r="G39" s="607">
        <v>1900</v>
      </c>
      <c r="H39" s="607">
        <v>1300</v>
      </c>
      <c r="I39" s="607"/>
      <c r="J39" s="607">
        <f>F39-G39-H39</f>
        <v>0</v>
      </c>
      <c r="K39" s="474" t="s">
        <v>333</v>
      </c>
      <c r="L39" s="474" t="s">
        <v>182</v>
      </c>
      <c r="M39" s="608"/>
    </row>
    <row r="40" spans="1:13" s="2" customFormat="1" ht="19.5" customHeight="1">
      <c r="A40" s="77"/>
      <c r="B40" s="196" t="s">
        <v>30</v>
      </c>
      <c r="C40" s="194">
        <v>3</v>
      </c>
      <c r="D40" s="24"/>
      <c r="E40" s="29"/>
      <c r="F40" s="79">
        <f>SUM(G40:J40)</f>
        <v>10603</v>
      </c>
      <c r="G40" s="79">
        <f>SUM(G41:G43)</f>
        <v>4759</v>
      </c>
      <c r="H40" s="79">
        <f>SUM(H41:H43)</f>
        <v>0</v>
      </c>
      <c r="I40" s="79">
        <f>SUM(I41:I43)</f>
        <v>0</v>
      </c>
      <c r="J40" s="79">
        <f>SUM(J41:J43)</f>
        <v>5844</v>
      </c>
      <c r="K40" s="69"/>
      <c r="L40" s="16"/>
      <c r="M40" s="204"/>
    </row>
    <row r="41" spans="1:255" s="387" customFormat="1" ht="195">
      <c r="A41" s="36">
        <f>A39+1</f>
        <v>24</v>
      </c>
      <c r="B41" s="37" t="s">
        <v>271</v>
      </c>
      <c r="C41" s="21"/>
      <c r="D41" s="176" t="s">
        <v>67</v>
      </c>
      <c r="E41" s="23" t="s">
        <v>189</v>
      </c>
      <c r="F41" s="189">
        <f>SUM(G41:J41)</f>
        <v>4191</v>
      </c>
      <c r="G41" s="189">
        <v>3309</v>
      </c>
      <c r="H41" s="189"/>
      <c r="I41" s="189"/>
      <c r="J41" s="189">
        <v>882</v>
      </c>
      <c r="K41" s="23" t="s">
        <v>185</v>
      </c>
      <c r="L41" s="23" t="s">
        <v>183</v>
      </c>
      <c r="M41" s="50" t="s">
        <v>358</v>
      </c>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row>
    <row r="42" spans="1:255" s="387" customFormat="1" ht="195">
      <c r="A42" s="197" t="s">
        <v>344</v>
      </c>
      <c r="B42" s="163" t="s">
        <v>272</v>
      </c>
      <c r="C42" s="21"/>
      <c r="D42" s="78" t="s">
        <v>68</v>
      </c>
      <c r="E42" s="23" t="s">
        <v>188</v>
      </c>
      <c r="F42" s="190">
        <v>2300</v>
      </c>
      <c r="G42" s="190">
        <v>1000</v>
      </c>
      <c r="H42" s="190"/>
      <c r="I42" s="190"/>
      <c r="J42" s="190">
        <f>F42-G42</f>
        <v>1300</v>
      </c>
      <c r="K42" s="44" t="s">
        <v>326</v>
      </c>
      <c r="L42" s="23" t="s">
        <v>183</v>
      </c>
      <c r="M42" s="50" t="s">
        <v>358</v>
      </c>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c r="IU42" s="11"/>
    </row>
    <row r="43" spans="1:255" s="387" customFormat="1" ht="45.75" thickBot="1">
      <c r="A43" s="481">
        <f>A42+1</f>
        <v>26</v>
      </c>
      <c r="B43" s="198" t="s">
        <v>273</v>
      </c>
      <c r="C43" s="92"/>
      <c r="D43" s="199" t="s">
        <v>69</v>
      </c>
      <c r="E43" s="80" t="s">
        <v>187</v>
      </c>
      <c r="F43" s="200">
        <v>4112</v>
      </c>
      <c r="G43" s="200">
        <v>450</v>
      </c>
      <c r="H43" s="200"/>
      <c r="I43" s="200"/>
      <c r="J43" s="200">
        <f>F43-G43</f>
        <v>3662</v>
      </c>
      <c r="K43" s="80" t="s">
        <v>186</v>
      </c>
      <c r="L43" s="80" t="s">
        <v>183</v>
      </c>
      <c r="M43" s="205"/>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c r="IU43" s="11"/>
    </row>
    <row r="44" spans="1:18" s="45" customFormat="1" ht="20.25" customHeight="1">
      <c r="A44" s="568" t="s">
        <v>38</v>
      </c>
      <c r="B44" s="569" t="s">
        <v>18</v>
      </c>
      <c r="C44" s="570" t="e">
        <f>#REF!+C45</f>
        <v>#REF!</v>
      </c>
      <c r="D44" s="571"/>
      <c r="E44" s="572"/>
      <c r="F44" s="18">
        <f>F45+F47</f>
        <v>151128</v>
      </c>
      <c r="G44" s="18">
        <f>G45+G47</f>
        <v>103480</v>
      </c>
      <c r="H44" s="18">
        <f>H45+H47</f>
        <v>0</v>
      </c>
      <c r="I44" s="18">
        <f>I45+I47</f>
        <v>0</v>
      </c>
      <c r="J44" s="18">
        <f>J45+J47</f>
        <v>47648</v>
      </c>
      <c r="K44" s="572"/>
      <c r="L44" s="572"/>
      <c r="M44" s="573"/>
      <c r="O44" s="155"/>
      <c r="P44" s="155"/>
      <c r="Q44" s="155"/>
      <c r="R44" s="155"/>
    </row>
    <row r="45" spans="1:18" s="2" customFormat="1" ht="22.5" customHeight="1">
      <c r="A45" s="96"/>
      <c r="B45" s="97" t="s">
        <v>26</v>
      </c>
      <c r="C45" s="98">
        <v>1</v>
      </c>
      <c r="D45" s="107"/>
      <c r="E45" s="108"/>
      <c r="F45" s="18">
        <f>SUM(G45:J45)</f>
        <v>53828</v>
      </c>
      <c r="G45" s="87">
        <f>G46</f>
        <v>23480</v>
      </c>
      <c r="H45" s="87">
        <f>H46</f>
        <v>0</v>
      </c>
      <c r="I45" s="87">
        <f>I46</f>
        <v>0</v>
      </c>
      <c r="J45" s="87">
        <f>J46</f>
        <v>30348</v>
      </c>
      <c r="K45" s="108"/>
      <c r="L45" s="108"/>
      <c r="M45" s="153"/>
      <c r="O45" s="154"/>
      <c r="P45" s="154"/>
      <c r="Q45" s="154"/>
      <c r="R45" s="154"/>
    </row>
    <row r="46" spans="1:13" s="2" customFormat="1" ht="45" customHeight="1">
      <c r="A46" s="417">
        <f>A43+1</f>
        <v>27</v>
      </c>
      <c r="B46" s="609" t="s">
        <v>238</v>
      </c>
      <c r="C46" s="418"/>
      <c r="D46" s="419" t="s">
        <v>27</v>
      </c>
      <c r="E46" s="420" t="s">
        <v>122</v>
      </c>
      <c r="F46" s="421">
        <f>SUM(G46:J46)</f>
        <v>53828</v>
      </c>
      <c r="G46" s="610">
        <v>23480</v>
      </c>
      <c r="H46" s="610"/>
      <c r="I46" s="610"/>
      <c r="J46" s="611">
        <v>30348</v>
      </c>
      <c r="K46" s="422" t="s">
        <v>348</v>
      </c>
      <c r="L46" s="423" t="s">
        <v>182</v>
      </c>
      <c r="M46" s="424"/>
    </row>
    <row r="47" spans="1:13" s="2" customFormat="1" ht="19.5" customHeight="1">
      <c r="A47" s="417"/>
      <c r="B47" s="428" t="s">
        <v>71</v>
      </c>
      <c r="C47" s="418"/>
      <c r="D47" s="419"/>
      <c r="E47" s="420"/>
      <c r="F47" s="421">
        <f>F48</f>
        <v>97300</v>
      </c>
      <c r="G47" s="421">
        <f>G48</f>
        <v>80000</v>
      </c>
      <c r="H47" s="421">
        <f>H48</f>
        <v>0</v>
      </c>
      <c r="I47" s="421">
        <f>I48</f>
        <v>0</v>
      </c>
      <c r="J47" s="421">
        <f>J48</f>
        <v>17300</v>
      </c>
      <c r="K47" s="422"/>
      <c r="L47" s="423"/>
      <c r="M47" s="424"/>
    </row>
    <row r="48" spans="1:256" s="387" customFormat="1" ht="45">
      <c r="A48" s="482">
        <f>A46+1</f>
        <v>28</v>
      </c>
      <c r="B48" s="462" t="s">
        <v>19</v>
      </c>
      <c r="C48" s="463"/>
      <c r="D48" s="464" t="s">
        <v>20</v>
      </c>
      <c r="E48" s="463" t="s">
        <v>203</v>
      </c>
      <c r="F48" s="186">
        <v>97300</v>
      </c>
      <c r="G48" s="478">
        <v>80000</v>
      </c>
      <c r="H48" s="478"/>
      <c r="I48" s="478"/>
      <c r="J48" s="478">
        <f>F48-G48</f>
        <v>17300</v>
      </c>
      <c r="K48" s="23" t="s">
        <v>283</v>
      </c>
      <c r="L48" s="42" t="s">
        <v>183</v>
      </c>
      <c r="M48" s="46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c r="IQ48" s="11"/>
      <c r="IR48" s="11"/>
      <c r="IS48" s="11"/>
      <c r="IT48" s="11"/>
      <c r="IU48" s="11"/>
      <c r="IV48" s="11"/>
    </row>
    <row r="49" spans="1:256" s="480" customFormat="1" ht="22.5" customHeight="1">
      <c r="A49" s="438" t="s">
        <v>59</v>
      </c>
      <c r="B49" s="439" t="s">
        <v>60</v>
      </c>
      <c r="C49" s="440"/>
      <c r="D49" s="441"/>
      <c r="E49" s="440"/>
      <c r="F49" s="442">
        <f>F50+F52</f>
        <v>37245</v>
      </c>
      <c r="G49" s="442">
        <f>G50+G52</f>
        <v>840</v>
      </c>
      <c r="H49" s="442">
        <f>H50+H52</f>
        <v>20000</v>
      </c>
      <c r="I49" s="442">
        <f>I50+I52</f>
        <v>0</v>
      </c>
      <c r="J49" s="442">
        <f>J50+J52</f>
        <v>16405</v>
      </c>
      <c r="K49" s="434"/>
      <c r="L49" s="443"/>
      <c r="M49" s="465"/>
      <c r="N49" s="479"/>
      <c r="O49" s="479"/>
      <c r="P49" s="479"/>
      <c r="Q49" s="479"/>
      <c r="R49" s="479"/>
      <c r="S49" s="479"/>
      <c r="T49" s="479"/>
      <c r="U49" s="479"/>
      <c r="V49" s="479"/>
      <c r="W49" s="479"/>
      <c r="X49" s="479"/>
      <c r="Y49" s="479"/>
      <c r="Z49" s="479"/>
      <c r="AA49" s="479"/>
      <c r="AB49" s="479"/>
      <c r="AC49" s="479"/>
      <c r="AD49" s="479"/>
      <c r="AE49" s="479"/>
      <c r="AF49" s="479"/>
      <c r="AG49" s="479"/>
      <c r="AH49" s="479"/>
      <c r="AI49" s="479"/>
      <c r="AJ49" s="479"/>
      <c r="AK49" s="479"/>
      <c r="AL49" s="479"/>
      <c r="AM49" s="479"/>
      <c r="AN49" s="479"/>
      <c r="AO49" s="479"/>
      <c r="AP49" s="479"/>
      <c r="AQ49" s="479"/>
      <c r="AR49" s="479"/>
      <c r="AS49" s="479"/>
      <c r="AT49" s="479"/>
      <c r="AU49" s="479"/>
      <c r="AV49" s="479"/>
      <c r="AW49" s="479"/>
      <c r="AX49" s="479"/>
      <c r="AY49" s="479"/>
      <c r="AZ49" s="479"/>
      <c r="BA49" s="479"/>
      <c r="BB49" s="479"/>
      <c r="BC49" s="479"/>
      <c r="BD49" s="479"/>
      <c r="BE49" s="479"/>
      <c r="BF49" s="479"/>
      <c r="BG49" s="479"/>
      <c r="BH49" s="479"/>
      <c r="BI49" s="479"/>
      <c r="BJ49" s="479"/>
      <c r="BK49" s="479"/>
      <c r="BL49" s="479"/>
      <c r="BM49" s="479"/>
      <c r="BN49" s="479"/>
      <c r="BO49" s="479"/>
      <c r="BP49" s="479"/>
      <c r="BQ49" s="479"/>
      <c r="BR49" s="479"/>
      <c r="BS49" s="479"/>
      <c r="BT49" s="479"/>
      <c r="BU49" s="479"/>
      <c r="BV49" s="479"/>
      <c r="BW49" s="479"/>
      <c r="BX49" s="479"/>
      <c r="BY49" s="479"/>
      <c r="BZ49" s="479"/>
      <c r="CA49" s="479"/>
      <c r="CB49" s="479"/>
      <c r="CC49" s="479"/>
      <c r="CD49" s="479"/>
      <c r="CE49" s="479"/>
      <c r="CF49" s="479"/>
      <c r="CG49" s="479"/>
      <c r="CH49" s="479"/>
      <c r="CI49" s="479"/>
      <c r="CJ49" s="479"/>
      <c r="CK49" s="479"/>
      <c r="CL49" s="479"/>
      <c r="CM49" s="479"/>
      <c r="CN49" s="479"/>
      <c r="CO49" s="479"/>
      <c r="CP49" s="479"/>
      <c r="CQ49" s="479"/>
      <c r="CR49" s="479"/>
      <c r="CS49" s="479"/>
      <c r="CT49" s="479"/>
      <c r="CU49" s="479"/>
      <c r="CV49" s="479"/>
      <c r="CW49" s="479"/>
      <c r="CX49" s="479"/>
      <c r="CY49" s="479"/>
      <c r="CZ49" s="479"/>
      <c r="DA49" s="479"/>
      <c r="DB49" s="479"/>
      <c r="DC49" s="479"/>
      <c r="DD49" s="479"/>
      <c r="DE49" s="479"/>
      <c r="DF49" s="479"/>
      <c r="DG49" s="479"/>
      <c r="DH49" s="479"/>
      <c r="DI49" s="479"/>
      <c r="DJ49" s="479"/>
      <c r="DK49" s="479"/>
      <c r="DL49" s="479"/>
      <c r="DM49" s="479"/>
      <c r="DN49" s="479"/>
      <c r="DO49" s="479"/>
      <c r="DP49" s="479"/>
      <c r="DQ49" s="479"/>
      <c r="DR49" s="479"/>
      <c r="DS49" s="479"/>
      <c r="DT49" s="479"/>
      <c r="DU49" s="479"/>
      <c r="DV49" s="479"/>
      <c r="DW49" s="479"/>
      <c r="DX49" s="479"/>
      <c r="DY49" s="479"/>
      <c r="DZ49" s="479"/>
      <c r="EA49" s="479"/>
      <c r="EB49" s="479"/>
      <c r="EC49" s="479"/>
      <c r="ED49" s="479"/>
      <c r="EE49" s="479"/>
      <c r="EF49" s="479"/>
      <c r="EG49" s="479"/>
      <c r="EH49" s="479"/>
      <c r="EI49" s="479"/>
      <c r="EJ49" s="479"/>
      <c r="EK49" s="479"/>
      <c r="EL49" s="479"/>
      <c r="EM49" s="479"/>
      <c r="EN49" s="479"/>
      <c r="EO49" s="479"/>
      <c r="EP49" s="479"/>
      <c r="EQ49" s="479"/>
      <c r="ER49" s="479"/>
      <c r="ES49" s="479"/>
      <c r="ET49" s="479"/>
      <c r="EU49" s="479"/>
      <c r="EV49" s="479"/>
      <c r="EW49" s="479"/>
      <c r="EX49" s="479"/>
      <c r="EY49" s="479"/>
      <c r="EZ49" s="479"/>
      <c r="FA49" s="479"/>
      <c r="FB49" s="479"/>
      <c r="FC49" s="479"/>
      <c r="FD49" s="479"/>
      <c r="FE49" s="479"/>
      <c r="FF49" s="479"/>
      <c r="FG49" s="479"/>
      <c r="FH49" s="479"/>
      <c r="FI49" s="479"/>
      <c r="FJ49" s="479"/>
      <c r="FK49" s="479"/>
      <c r="FL49" s="479"/>
      <c r="FM49" s="479"/>
      <c r="FN49" s="479"/>
      <c r="FO49" s="479"/>
      <c r="FP49" s="479"/>
      <c r="FQ49" s="479"/>
      <c r="FR49" s="479"/>
      <c r="FS49" s="479"/>
      <c r="FT49" s="479"/>
      <c r="FU49" s="479"/>
      <c r="FV49" s="479"/>
      <c r="FW49" s="479"/>
      <c r="FX49" s="479"/>
      <c r="FY49" s="479"/>
      <c r="FZ49" s="479"/>
      <c r="GA49" s="479"/>
      <c r="GB49" s="479"/>
      <c r="GC49" s="479"/>
      <c r="GD49" s="479"/>
      <c r="GE49" s="479"/>
      <c r="GF49" s="479"/>
      <c r="GG49" s="479"/>
      <c r="GH49" s="479"/>
      <c r="GI49" s="479"/>
      <c r="GJ49" s="479"/>
      <c r="GK49" s="479"/>
      <c r="GL49" s="479"/>
      <c r="GM49" s="479"/>
      <c r="GN49" s="479"/>
      <c r="GO49" s="479"/>
      <c r="GP49" s="479"/>
      <c r="GQ49" s="479"/>
      <c r="GR49" s="479"/>
      <c r="GS49" s="479"/>
      <c r="GT49" s="479"/>
      <c r="GU49" s="479"/>
      <c r="GV49" s="479"/>
      <c r="GW49" s="479"/>
      <c r="GX49" s="479"/>
      <c r="GY49" s="479"/>
      <c r="GZ49" s="479"/>
      <c r="HA49" s="479"/>
      <c r="HB49" s="479"/>
      <c r="HC49" s="479"/>
      <c r="HD49" s="479"/>
      <c r="HE49" s="479"/>
      <c r="HF49" s="479"/>
      <c r="HG49" s="479"/>
      <c r="HH49" s="479"/>
      <c r="HI49" s="479"/>
      <c r="HJ49" s="479"/>
      <c r="HK49" s="479"/>
      <c r="HL49" s="479"/>
      <c r="HM49" s="479"/>
      <c r="HN49" s="479"/>
      <c r="HO49" s="479"/>
      <c r="HP49" s="479"/>
      <c r="HQ49" s="479"/>
      <c r="HR49" s="479"/>
      <c r="HS49" s="479"/>
      <c r="HT49" s="479"/>
      <c r="HU49" s="479"/>
      <c r="HV49" s="479"/>
      <c r="HW49" s="479"/>
      <c r="HX49" s="479"/>
      <c r="HY49" s="479"/>
      <c r="HZ49" s="479"/>
      <c r="IA49" s="479"/>
      <c r="IB49" s="479"/>
      <c r="IC49" s="479"/>
      <c r="ID49" s="479"/>
      <c r="IE49" s="479"/>
      <c r="IF49" s="479"/>
      <c r="IG49" s="479"/>
      <c r="IH49" s="479"/>
      <c r="II49" s="479"/>
      <c r="IJ49" s="479"/>
      <c r="IK49" s="479"/>
      <c r="IL49" s="479"/>
      <c r="IM49" s="479"/>
      <c r="IN49" s="479"/>
      <c r="IO49" s="479"/>
      <c r="IP49" s="479"/>
      <c r="IQ49" s="479"/>
      <c r="IR49" s="479"/>
      <c r="IS49" s="479"/>
      <c r="IT49" s="479"/>
      <c r="IU49" s="479"/>
      <c r="IV49" s="479"/>
    </row>
    <row r="50" spans="1:256" s="466" customFormat="1" ht="18.75" customHeight="1">
      <c r="A50" s="438"/>
      <c r="B50" s="439" t="s">
        <v>71</v>
      </c>
      <c r="C50" s="440"/>
      <c r="D50" s="441"/>
      <c r="E50" s="440"/>
      <c r="F50" s="442">
        <f>F51</f>
        <v>35323</v>
      </c>
      <c r="G50" s="442">
        <f>G51</f>
        <v>0</v>
      </c>
      <c r="H50" s="442">
        <f>H51</f>
        <v>20000</v>
      </c>
      <c r="I50" s="442">
        <f>I51</f>
        <v>0</v>
      </c>
      <c r="J50" s="442">
        <f>J51</f>
        <v>15323</v>
      </c>
      <c r="K50" s="434"/>
      <c r="L50" s="443"/>
      <c r="M50" s="465"/>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spans="1:256" s="3" customFormat="1" ht="165.75" thickBot="1">
      <c r="A51" s="612">
        <f>A48+1</f>
        <v>29</v>
      </c>
      <c r="B51" s="613" t="s">
        <v>289</v>
      </c>
      <c r="C51" s="614"/>
      <c r="D51" s="615" t="s">
        <v>290</v>
      </c>
      <c r="E51" s="614" t="s">
        <v>291</v>
      </c>
      <c r="F51" s="616">
        <v>35323</v>
      </c>
      <c r="G51" s="617"/>
      <c r="H51" s="617">
        <v>20000</v>
      </c>
      <c r="I51" s="617"/>
      <c r="J51" s="617">
        <f>F51-H51</f>
        <v>15323</v>
      </c>
      <c r="K51" s="467" t="s">
        <v>292</v>
      </c>
      <c r="L51" s="618" t="s">
        <v>183</v>
      </c>
      <c r="M51" s="619" t="s">
        <v>351</v>
      </c>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c r="HM51" s="11"/>
      <c r="HN51" s="11"/>
      <c r="HO51" s="11"/>
      <c r="HP51" s="11"/>
      <c r="HQ51" s="11"/>
      <c r="HR51" s="11"/>
      <c r="HS51" s="11"/>
      <c r="HT51" s="11"/>
      <c r="HU51" s="11"/>
      <c r="HV51" s="11"/>
      <c r="HW51" s="11"/>
      <c r="HX51" s="11"/>
      <c r="HY51" s="11"/>
      <c r="HZ51" s="11"/>
      <c r="IA51" s="11"/>
      <c r="IB51" s="11"/>
      <c r="IC51" s="11"/>
      <c r="ID51" s="11"/>
      <c r="IE51" s="11"/>
      <c r="IF51" s="11"/>
      <c r="IG51" s="11"/>
      <c r="IH51" s="11"/>
      <c r="II51" s="11"/>
      <c r="IJ51" s="11"/>
      <c r="IK51" s="11"/>
      <c r="IL51" s="11"/>
      <c r="IM51" s="11"/>
      <c r="IN51" s="11"/>
      <c r="IO51" s="11"/>
      <c r="IP51" s="11"/>
      <c r="IQ51" s="11"/>
      <c r="IR51" s="11"/>
      <c r="IS51" s="11"/>
      <c r="IT51" s="11"/>
      <c r="IU51" s="11"/>
      <c r="IV51" s="11"/>
    </row>
    <row r="52" spans="1:13" s="451" customFormat="1" ht="23.25" customHeight="1">
      <c r="A52" s="620"/>
      <c r="B52" s="621" t="s">
        <v>37</v>
      </c>
      <c r="C52" s="622">
        <v>1</v>
      </c>
      <c r="D52" s="623"/>
      <c r="E52" s="624"/>
      <c r="F52" s="264">
        <f>SUM(G52:J52)</f>
        <v>1922</v>
      </c>
      <c r="G52" s="625">
        <f>G53</f>
        <v>840</v>
      </c>
      <c r="H52" s="625">
        <f>H53</f>
        <v>0</v>
      </c>
      <c r="I52" s="625">
        <f>I53</f>
        <v>0</v>
      </c>
      <c r="J52" s="625">
        <f>J53</f>
        <v>1082</v>
      </c>
      <c r="K52" s="624"/>
      <c r="L52" s="624"/>
      <c r="M52" s="626"/>
    </row>
    <row r="53" spans="1:256" s="267" customFormat="1" ht="45.75" thickBot="1">
      <c r="A53" s="627">
        <v>30</v>
      </c>
      <c r="B53" s="628" t="s">
        <v>340</v>
      </c>
      <c r="C53" s="629"/>
      <c r="D53" s="630" t="s">
        <v>341</v>
      </c>
      <c r="E53" s="631" t="s">
        <v>342</v>
      </c>
      <c r="F53" s="632">
        <f>SUM(G53:J53)</f>
        <v>1922</v>
      </c>
      <c r="G53" s="632">
        <v>840</v>
      </c>
      <c r="H53" s="632"/>
      <c r="I53" s="632"/>
      <c r="J53" s="632">
        <v>1082</v>
      </c>
      <c r="K53" s="633" t="s">
        <v>343</v>
      </c>
      <c r="L53" s="633" t="s">
        <v>183</v>
      </c>
      <c r="M53" s="634"/>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c r="IC53" s="11"/>
      <c r="ID53" s="11"/>
      <c r="IE53" s="11"/>
      <c r="IF53" s="11"/>
      <c r="IG53" s="11"/>
      <c r="IH53" s="11"/>
      <c r="II53" s="11"/>
      <c r="IJ53" s="11"/>
      <c r="IK53" s="11"/>
      <c r="IL53" s="11"/>
      <c r="IM53" s="11"/>
      <c r="IN53" s="11"/>
      <c r="IO53" s="11"/>
      <c r="IP53" s="11"/>
      <c r="IQ53" s="11"/>
      <c r="IR53" s="11"/>
      <c r="IS53" s="11"/>
      <c r="IT53" s="11"/>
      <c r="IU53" s="11"/>
      <c r="IV53" s="11"/>
    </row>
    <row r="54" spans="1:13" s="1" customFormat="1" ht="25.5" customHeight="1">
      <c r="A54" s="574" t="s">
        <v>59</v>
      </c>
      <c r="B54" s="575" t="s">
        <v>25</v>
      </c>
      <c r="C54" s="576" t="e">
        <f>#REF!</f>
        <v>#REF!</v>
      </c>
      <c r="D54" s="575"/>
      <c r="E54" s="576"/>
      <c r="F54" s="577">
        <f>F56</f>
        <v>14000</v>
      </c>
      <c r="G54" s="577">
        <f>G56</f>
        <v>14000</v>
      </c>
      <c r="H54" s="577">
        <f>H56</f>
        <v>0</v>
      </c>
      <c r="I54" s="577">
        <f>I56</f>
        <v>0</v>
      </c>
      <c r="J54" s="577">
        <f>J56</f>
        <v>0</v>
      </c>
      <c r="K54" s="578"/>
      <c r="L54" s="578"/>
      <c r="M54" s="579"/>
    </row>
    <row r="55" spans="1:13" s="1" customFormat="1" ht="21" customHeight="1">
      <c r="A55" s="635"/>
      <c r="B55" s="621" t="s">
        <v>26</v>
      </c>
      <c r="C55" s="622"/>
      <c r="D55" s="621"/>
      <c r="E55" s="622"/>
      <c r="F55" s="562">
        <f>F56</f>
        <v>14000</v>
      </c>
      <c r="G55" s="562">
        <f>G56</f>
        <v>14000</v>
      </c>
      <c r="H55" s="562">
        <f>H56</f>
        <v>0</v>
      </c>
      <c r="I55" s="562">
        <f>I56</f>
        <v>0</v>
      </c>
      <c r="J55" s="562">
        <f>J56</f>
        <v>0</v>
      </c>
      <c r="K55" s="624"/>
      <c r="L55" s="624"/>
      <c r="M55" s="636"/>
    </row>
    <row r="56" spans="1:256" s="3" customFormat="1" ht="45.75" thickBot="1">
      <c r="A56" s="637">
        <v>31</v>
      </c>
      <c r="B56" s="638" t="s">
        <v>334</v>
      </c>
      <c r="C56" s="639"/>
      <c r="D56" s="32" t="s">
        <v>335</v>
      </c>
      <c r="E56" s="639" t="s">
        <v>113</v>
      </c>
      <c r="F56" s="68">
        <f>SUM(G56:K56)</f>
        <v>14000</v>
      </c>
      <c r="G56" s="68">
        <f>10000*1.4</f>
        <v>14000</v>
      </c>
      <c r="H56" s="68"/>
      <c r="I56" s="68"/>
      <c r="J56" s="68"/>
      <c r="K56" s="633" t="s">
        <v>349</v>
      </c>
      <c r="L56" s="42" t="s">
        <v>183</v>
      </c>
      <c r="M56" s="640"/>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c r="IT56" s="11"/>
      <c r="IU56" s="11"/>
      <c r="IV56" s="11"/>
    </row>
    <row r="57" spans="1:255" s="387" customFormat="1" ht="21" customHeight="1" thickBot="1">
      <c r="A57" s="81"/>
      <c r="B57" s="270" t="s">
        <v>70</v>
      </c>
      <c r="C57" s="425" t="e">
        <f>C37+C34+C16+C9+C6</f>
        <v>#REF!</v>
      </c>
      <c r="D57" s="84"/>
      <c r="E57" s="84"/>
      <c r="F57" s="425">
        <f>F37+F34+F16+F9+F6+F44+F49+F54</f>
        <v>898911.7</v>
      </c>
      <c r="G57" s="425">
        <f>G37+G34+G16+G9+G6+G44+G49+G54</f>
        <v>601393</v>
      </c>
      <c r="H57" s="425">
        <f>H37+H34+H16+H9+H6+H44+H49+H54</f>
        <v>21300</v>
      </c>
      <c r="I57" s="425">
        <f>I37+I34+I16+I9+I6+I44+I49+I54</f>
        <v>0</v>
      </c>
      <c r="J57" s="425">
        <f>J37+J34+J16+J9+J6+J44+J49+J54</f>
        <v>276218.7</v>
      </c>
      <c r="K57" s="84"/>
      <c r="L57" s="82"/>
      <c r="M57" s="273"/>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11"/>
      <c r="IH57" s="11"/>
      <c r="II57" s="11"/>
      <c r="IJ57" s="11"/>
      <c r="IK57" s="11"/>
      <c r="IL57" s="11"/>
      <c r="IM57" s="11"/>
      <c r="IN57" s="11"/>
      <c r="IO57" s="11"/>
      <c r="IP57" s="11"/>
      <c r="IQ57" s="11"/>
      <c r="IR57" s="11"/>
      <c r="IS57" s="11"/>
      <c r="IT57" s="11"/>
      <c r="IU57" s="11"/>
    </row>
    <row r="58" spans="1:255" s="387" customFormat="1" ht="15">
      <c r="A58" s="5"/>
      <c r="B58" s="692"/>
      <c r="C58" s="692"/>
      <c r="D58" s="692"/>
      <c r="E58" s="692"/>
      <c r="F58" s="692"/>
      <c r="G58" s="692"/>
      <c r="H58" s="692"/>
      <c r="I58" s="692"/>
      <c r="J58" s="692"/>
      <c r="K58" s="692"/>
      <c r="L58" s="6"/>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c r="IQ58" s="11"/>
      <c r="IR58" s="11"/>
      <c r="IS58" s="11"/>
      <c r="IT58" s="11"/>
      <c r="IU58" s="11"/>
    </row>
    <row r="59" spans="1:255" s="387" customFormat="1" ht="15">
      <c r="A59" s="5"/>
      <c r="B59" s="362"/>
      <c r="C59" s="363"/>
      <c r="D59" s="362"/>
      <c r="E59" s="362"/>
      <c r="F59" s="363"/>
      <c r="G59" s="363"/>
      <c r="H59" s="363"/>
      <c r="I59" s="363"/>
      <c r="J59" s="363"/>
      <c r="K59" s="362"/>
      <c r="L59" s="6"/>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c r="IU59" s="11"/>
    </row>
    <row r="60" spans="6:10" ht="15">
      <c r="F60" s="275"/>
      <c r="G60" s="275"/>
      <c r="H60" s="275"/>
      <c r="I60" s="275"/>
      <c r="J60" s="275"/>
    </row>
    <row r="61" ht="18.75">
      <c r="E61" s="388"/>
    </row>
  </sheetData>
  <sheetProtection/>
  <autoFilter ref="A5:IV57"/>
  <mergeCells count="11">
    <mergeCell ref="A1:M1"/>
    <mergeCell ref="A3:A5"/>
    <mergeCell ref="B3:B5"/>
    <mergeCell ref="D3:D5"/>
    <mergeCell ref="E3:E5"/>
    <mergeCell ref="F3:F5"/>
    <mergeCell ref="G3:J4"/>
    <mergeCell ref="K3:K5"/>
    <mergeCell ref="L3:L5"/>
    <mergeCell ref="B58:K58"/>
    <mergeCell ref="M3:M5"/>
  </mergeCells>
  <printOptions/>
  <pageMargins left="0.42" right="0.16" top="0.27" bottom="0.21" header="0.26" footer="0.16"/>
  <pageSetup fitToHeight="0" horizontalDpi="600" verticalDpi="600" orientation="landscape" paperSize="9" scale="65" r:id="rId1"/>
  <headerFooter>
    <oddFooter>&amp;C&amp;P</oddFooter>
  </headerFooter>
</worksheet>
</file>

<file path=xl/worksheets/sheet4.xml><?xml version="1.0" encoding="utf-8"?>
<worksheet xmlns="http://schemas.openxmlformats.org/spreadsheetml/2006/main" xmlns:r="http://schemas.openxmlformats.org/officeDocument/2006/relationships">
  <sheetPr>
    <tabColor rgb="FF002060"/>
  </sheetPr>
  <dimension ref="A1:IV112"/>
  <sheetViews>
    <sheetView showZeros="0" tabSelected="1" zoomScale="85" zoomScaleNormal="85" zoomScaleSheetLayoutView="100" zoomScalePageLayoutView="0" workbookViewId="0" topLeftCell="A1">
      <pane xSplit="6" ySplit="5" topLeftCell="G6" activePane="bottomRight" state="frozen"/>
      <selection pane="topLeft" activeCell="A1" sqref="A1"/>
      <selection pane="topRight" activeCell="G1" sqref="G1"/>
      <selection pane="bottomLeft" activeCell="A7" sqref="A7"/>
      <selection pane="bottomRight" activeCell="E103" sqref="E103"/>
    </sheetView>
  </sheetViews>
  <sheetFormatPr defaultColWidth="9.140625" defaultRowHeight="15"/>
  <cols>
    <col min="1" max="1" width="6.00390625" style="5" customWidth="1"/>
    <col min="2" max="2" width="42.7109375" style="11" customWidth="1"/>
    <col min="3" max="3" width="14.28125" style="93" hidden="1" customWidth="1"/>
    <col min="4" max="4" width="24.421875" style="94" customWidth="1"/>
    <col min="5" max="5" width="13.28125" style="7" customWidth="1"/>
    <col min="6" max="6" width="12.421875" style="9" customWidth="1"/>
    <col min="7" max="7" width="10.00390625" style="9" customWidth="1"/>
    <col min="8" max="8" width="10.421875" style="9" customWidth="1"/>
    <col min="9" max="9" width="8.7109375" style="9" customWidth="1"/>
    <col min="10" max="10" width="12.28125" style="9" customWidth="1"/>
    <col min="11" max="11" width="28.57421875" style="8" customWidth="1"/>
    <col min="12" max="12" width="19.28125" style="6" customWidth="1"/>
    <col min="13" max="13" width="13.57421875" style="11" customWidth="1"/>
    <col min="14" max="14" width="43.57421875" style="11" customWidth="1"/>
    <col min="15" max="16384" width="9.140625" style="11" customWidth="1"/>
  </cols>
  <sheetData>
    <row r="1" spans="1:256" s="267" customFormat="1" ht="61.5" customHeight="1">
      <c r="A1" s="696" t="s">
        <v>364</v>
      </c>
      <c r="B1" s="714"/>
      <c r="C1" s="715"/>
      <c r="D1" s="714"/>
      <c r="E1" s="696"/>
      <c r="F1" s="716"/>
      <c r="G1" s="716"/>
      <c r="H1" s="716"/>
      <c r="I1" s="716"/>
      <c r="J1" s="716"/>
      <c r="K1" s="696"/>
      <c r="L1" s="696"/>
      <c r="M1" s="696"/>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row>
    <row r="2" spans="1:256" s="267" customFormat="1" ht="15">
      <c r="A2" s="12"/>
      <c r="B2" s="207"/>
      <c r="C2" s="208"/>
      <c r="D2" s="207"/>
      <c r="E2" s="12"/>
      <c r="F2" s="209"/>
      <c r="G2" s="209"/>
      <c r="H2" s="209"/>
      <c r="I2" s="209"/>
      <c r="J2" s="209"/>
      <c r="K2" s="12"/>
      <c r="L2" s="12"/>
      <c r="M2" s="12"/>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row>
    <row r="3" spans="1:14" s="1" customFormat="1" ht="14.25">
      <c r="A3" s="717" t="s">
        <v>0</v>
      </c>
      <c r="B3" s="718" t="s">
        <v>357</v>
      </c>
      <c r="C3" s="95"/>
      <c r="D3" s="702" t="s">
        <v>1</v>
      </c>
      <c r="E3" s="690" t="s">
        <v>2</v>
      </c>
      <c r="F3" s="681" t="s">
        <v>3</v>
      </c>
      <c r="G3" s="681" t="s">
        <v>4</v>
      </c>
      <c r="H3" s="681"/>
      <c r="I3" s="681"/>
      <c r="J3" s="681"/>
      <c r="K3" s="690" t="s">
        <v>5</v>
      </c>
      <c r="L3" s="690" t="s">
        <v>6</v>
      </c>
      <c r="M3" s="694" t="s">
        <v>7</v>
      </c>
      <c r="N3" s="451"/>
    </row>
    <row r="4" spans="1:14" s="1" customFormat="1" ht="14.25">
      <c r="A4" s="717"/>
      <c r="B4" s="718"/>
      <c r="C4" s="95"/>
      <c r="D4" s="702"/>
      <c r="E4" s="690"/>
      <c r="F4" s="681"/>
      <c r="G4" s="681"/>
      <c r="H4" s="681"/>
      <c r="I4" s="681"/>
      <c r="J4" s="681"/>
      <c r="K4" s="690"/>
      <c r="L4" s="690"/>
      <c r="M4" s="694"/>
      <c r="N4" s="451"/>
    </row>
    <row r="5" spans="1:14" s="1" customFormat="1" ht="42" customHeight="1">
      <c r="A5" s="717"/>
      <c r="B5" s="718"/>
      <c r="C5" s="95"/>
      <c r="D5" s="702"/>
      <c r="E5" s="690"/>
      <c r="F5" s="681"/>
      <c r="G5" s="14" t="s">
        <v>8</v>
      </c>
      <c r="H5" s="14" t="s">
        <v>9</v>
      </c>
      <c r="I5" s="14" t="s">
        <v>10</v>
      </c>
      <c r="J5" s="14" t="s">
        <v>11</v>
      </c>
      <c r="K5" s="690"/>
      <c r="L5" s="690"/>
      <c r="M5" s="694"/>
      <c r="N5" s="451"/>
    </row>
    <row r="6" spans="1:18" s="45" customFormat="1" ht="19.5" customHeight="1">
      <c r="A6" s="568" t="s">
        <v>12</v>
      </c>
      <c r="B6" s="569" t="s">
        <v>18</v>
      </c>
      <c r="C6" s="570">
        <f>C7+C9</f>
        <v>2</v>
      </c>
      <c r="D6" s="571"/>
      <c r="E6" s="572"/>
      <c r="F6" s="433">
        <f>F7+F9+F11+F14</f>
        <v>268316</v>
      </c>
      <c r="G6" s="433">
        <f>G7+G9+G11+G14</f>
        <v>103480</v>
      </c>
      <c r="H6" s="433">
        <f>H7+H9+H11+H14</f>
        <v>0</v>
      </c>
      <c r="I6" s="433">
        <f>I7+I9+I11+I14</f>
        <v>0</v>
      </c>
      <c r="J6" s="433">
        <f>J7+J9+J11+J14</f>
        <v>164836</v>
      </c>
      <c r="K6" s="572"/>
      <c r="L6" s="572"/>
      <c r="M6" s="573"/>
      <c r="N6" s="452"/>
      <c r="O6" s="155"/>
      <c r="P6" s="155"/>
      <c r="Q6" s="155"/>
      <c r="R6" s="155"/>
    </row>
    <row r="7" spans="1:14" s="2" customFormat="1" ht="18.75" customHeight="1">
      <c r="A7" s="99"/>
      <c r="B7" s="100" t="s">
        <v>72</v>
      </c>
      <c r="C7" s="101">
        <v>1</v>
      </c>
      <c r="D7" s="102"/>
      <c r="E7" s="103"/>
      <c r="F7" s="18">
        <f aca="true" t="shared" si="0" ref="F7:F77">SUM(G7:J7)</f>
        <v>16288</v>
      </c>
      <c r="G7" s="87">
        <f>G8</f>
        <v>0</v>
      </c>
      <c r="H7" s="87">
        <f>H8</f>
        <v>0</v>
      </c>
      <c r="I7" s="87">
        <f>I8</f>
        <v>0</v>
      </c>
      <c r="J7" s="87">
        <f>J8</f>
        <v>16288</v>
      </c>
      <c r="K7" s="103"/>
      <c r="L7" s="103"/>
      <c r="M7" s="156"/>
      <c r="N7" s="453"/>
    </row>
    <row r="8" spans="1:14" s="2" customFormat="1" ht="60">
      <c r="A8" s="104" t="s">
        <v>137</v>
      </c>
      <c r="B8" s="105" t="s">
        <v>74</v>
      </c>
      <c r="C8" s="106"/>
      <c r="D8" s="66" t="s">
        <v>75</v>
      </c>
      <c r="E8" s="27" t="s">
        <v>88</v>
      </c>
      <c r="F8" s="88">
        <f t="shared" si="0"/>
        <v>16288</v>
      </c>
      <c r="G8" s="76"/>
      <c r="H8" s="76"/>
      <c r="I8" s="76"/>
      <c r="J8" s="76">
        <v>16288</v>
      </c>
      <c r="K8" s="19" t="s">
        <v>216</v>
      </c>
      <c r="L8" s="31" t="s">
        <v>182</v>
      </c>
      <c r="M8" s="157"/>
      <c r="N8" s="453"/>
    </row>
    <row r="9" spans="1:18" s="2" customFormat="1" ht="23.25" customHeight="1">
      <c r="A9" s="96"/>
      <c r="B9" s="97" t="s">
        <v>26</v>
      </c>
      <c r="C9" s="98">
        <v>1</v>
      </c>
      <c r="D9" s="107"/>
      <c r="E9" s="108"/>
      <c r="F9" s="18">
        <f t="shared" si="0"/>
        <v>53828</v>
      </c>
      <c r="G9" s="87">
        <f>G10</f>
        <v>23480</v>
      </c>
      <c r="H9" s="87">
        <f>H10</f>
        <v>0</v>
      </c>
      <c r="I9" s="87">
        <f>I10</f>
        <v>0</v>
      </c>
      <c r="J9" s="87">
        <f>J10</f>
        <v>30348</v>
      </c>
      <c r="K9" s="108"/>
      <c r="L9" s="108"/>
      <c r="M9" s="153"/>
      <c r="N9" s="453"/>
      <c r="O9" s="154"/>
      <c r="P9" s="154"/>
      <c r="Q9" s="154"/>
      <c r="R9" s="154"/>
    </row>
    <row r="10" spans="1:13" s="484" customFormat="1" ht="45">
      <c r="A10" s="54">
        <v>2</v>
      </c>
      <c r="B10" s="37" t="s">
        <v>238</v>
      </c>
      <c r="C10" s="109"/>
      <c r="D10" s="32" t="s">
        <v>27</v>
      </c>
      <c r="E10" s="22" t="s">
        <v>122</v>
      </c>
      <c r="F10" s="88">
        <v>53828</v>
      </c>
      <c r="G10" s="61">
        <v>23480</v>
      </c>
      <c r="H10" s="61"/>
      <c r="I10" s="61"/>
      <c r="J10" s="68">
        <v>30348</v>
      </c>
      <c r="K10" s="422" t="s">
        <v>348</v>
      </c>
      <c r="L10" s="31" t="s">
        <v>182</v>
      </c>
      <c r="M10" s="158"/>
    </row>
    <row r="11" spans="1:14" s="2" customFormat="1" ht="19.5" customHeight="1">
      <c r="A11" s="429"/>
      <c r="B11" s="430" t="s">
        <v>71</v>
      </c>
      <c r="C11" s="109"/>
      <c r="D11" s="431"/>
      <c r="E11" s="432"/>
      <c r="F11" s="433">
        <f>F12+F13</f>
        <v>160000</v>
      </c>
      <c r="G11" s="433">
        <f>G12+G13</f>
        <v>80000</v>
      </c>
      <c r="H11" s="433">
        <f>H12+H13</f>
        <v>0</v>
      </c>
      <c r="I11" s="433">
        <f>I12+I13</f>
        <v>0</v>
      </c>
      <c r="J11" s="433">
        <f>J12+J13</f>
        <v>80000</v>
      </c>
      <c r="K11" s="434"/>
      <c r="L11" s="435"/>
      <c r="M11" s="159"/>
      <c r="N11" s="453"/>
    </row>
    <row r="12" spans="1:19" s="2" customFormat="1" ht="60">
      <c r="A12" s="117">
        <v>3</v>
      </c>
      <c r="B12" s="118" t="s">
        <v>19</v>
      </c>
      <c r="C12" s="119"/>
      <c r="D12" s="120" t="s">
        <v>20</v>
      </c>
      <c r="E12" s="121" t="s">
        <v>203</v>
      </c>
      <c r="F12" s="88">
        <v>97300</v>
      </c>
      <c r="G12" s="258">
        <v>80000</v>
      </c>
      <c r="H12" s="258"/>
      <c r="I12" s="258"/>
      <c r="J12" s="258">
        <f>F12-G12</f>
        <v>17300</v>
      </c>
      <c r="K12" s="23" t="s">
        <v>283</v>
      </c>
      <c r="L12" s="31" t="s">
        <v>183</v>
      </c>
      <c r="M12" s="158"/>
      <c r="N12" s="453"/>
      <c r="S12" s="2" t="s">
        <v>76</v>
      </c>
    </row>
    <row r="13" spans="1:19" s="2" customFormat="1" ht="60">
      <c r="A13" s="117">
        <v>4</v>
      </c>
      <c r="B13" s="118" t="s">
        <v>77</v>
      </c>
      <c r="C13" s="119"/>
      <c r="D13" s="120" t="s">
        <v>20</v>
      </c>
      <c r="E13" s="121" t="s">
        <v>207</v>
      </c>
      <c r="F13" s="88">
        <v>62700</v>
      </c>
      <c r="G13" s="258"/>
      <c r="H13" s="258"/>
      <c r="I13" s="258"/>
      <c r="J13" s="258">
        <f>F13</f>
        <v>62700</v>
      </c>
      <c r="K13" s="23" t="s">
        <v>284</v>
      </c>
      <c r="L13" s="31" t="s">
        <v>183</v>
      </c>
      <c r="M13" s="158"/>
      <c r="N13" s="453"/>
      <c r="S13" s="2" t="s">
        <v>78</v>
      </c>
    </row>
    <row r="14" spans="1:13" s="2" customFormat="1" ht="15">
      <c r="A14" s="110"/>
      <c r="B14" s="111" t="s">
        <v>40</v>
      </c>
      <c r="C14" s="112"/>
      <c r="D14" s="113"/>
      <c r="E14" s="114"/>
      <c r="F14" s="433">
        <f>F15</f>
        <v>38200</v>
      </c>
      <c r="G14" s="433">
        <f>G15</f>
        <v>0</v>
      </c>
      <c r="H14" s="433">
        <f>H15</f>
        <v>0</v>
      </c>
      <c r="I14" s="433">
        <f>I15</f>
        <v>0</v>
      </c>
      <c r="J14" s="433">
        <f>J15</f>
        <v>38200</v>
      </c>
      <c r="K14" s="434"/>
      <c r="L14" s="435"/>
      <c r="M14" s="159"/>
    </row>
    <row r="15" spans="1:13" s="2" customFormat="1" ht="60">
      <c r="A15" s="117">
        <v>5</v>
      </c>
      <c r="B15" s="118" t="s">
        <v>313</v>
      </c>
      <c r="C15" s="119"/>
      <c r="D15" s="120" t="s">
        <v>314</v>
      </c>
      <c r="E15" s="121" t="s">
        <v>315</v>
      </c>
      <c r="F15" s="88">
        <v>38200</v>
      </c>
      <c r="G15" s="258"/>
      <c r="H15" s="258"/>
      <c r="I15" s="258"/>
      <c r="J15" s="258">
        <f>F15-G15-H15-I15</f>
        <v>38200</v>
      </c>
      <c r="K15" s="23" t="s">
        <v>316</v>
      </c>
      <c r="L15" s="31" t="s">
        <v>183</v>
      </c>
      <c r="M15" s="158"/>
    </row>
    <row r="16" spans="1:14" s="1" customFormat="1" ht="18.75" customHeight="1">
      <c r="A16" s="110" t="s">
        <v>17</v>
      </c>
      <c r="B16" s="111" t="s">
        <v>22</v>
      </c>
      <c r="C16" s="580">
        <f>C17+C21</f>
        <v>2</v>
      </c>
      <c r="D16" s="113"/>
      <c r="E16" s="114"/>
      <c r="F16" s="259">
        <f>F17+F21+F19</f>
        <v>565240</v>
      </c>
      <c r="G16" s="259">
        <f>G17+G21+G19</f>
        <v>0</v>
      </c>
      <c r="H16" s="259">
        <f>H17+H21+H19</f>
        <v>0</v>
      </c>
      <c r="I16" s="259">
        <f>I17+I21+I19</f>
        <v>0</v>
      </c>
      <c r="J16" s="259">
        <f>J17+J21+J19</f>
        <v>565240</v>
      </c>
      <c r="K16" s="114"/>
      <c r="L16" s="114"/>
      <c r="M16" s="159"/>
      <c r="N16" s="451"/>
    </row>
    <row r="17" spans="1:14" s="1" customFormat="1" ht="18.75" customHeight="1">
      <c r="A17" s="110"/>
      <c r="B17" s="111" t="s">
        <v>72</v>
      </c>
      <c r="C17" s="112">
        <v>1</v>
      </c>
      <c r="D17" s="113"/>
      <c r="E17" s="114"/>
      <c r="F17" s="259">
        <f t="shared" si="0"/>
        <v>145100</v>
      </c>
      <c r="G17" s="259">
        <f>G18</f>
        <v>0</v>
      </c>
      <c r="H17" s="259">
        <f>H18</f>
        <v>0</v>
      </c>
      <c r="I17" s="259">
        <f>I18</f>
        <v>0</v>
      </c>
      <c r="J17" s="259">
        <f>J18</f>
        <v>145100</v>
      </c>
      <c r="K17" s="114"/>
      <c r="L17" s="114"/>
      <c r="M17" s="159"/>
      <c r="N17" s="451"/>
    </row>
    <row r="18" spans="1:14" s="1" customFormat="1" ht="60">
      <c r="A18" s="104" t="s">
        <v>176</v>
      </c>
      <c r="B18" s="115" t="s">
        <v>79</v>
      </c>
      <c r="C18" s="116"/>
      <c r="D18" s="66" t="s">
        <v>310</v>
      </c>
      <c r="E18" s="27" t="s">
        <v>208</v>
      </c>
      <c r="F18" s="88">
        <f t="shared" si="0"/>
        <v>145100</v>
      </c>
      <c r="G18" s="76"/>
      <c r="H18" s="76"/>
      <c r="I18" s="76"/>
      <c r="J18" s="76">
        <v>145100</v>
      </c>
      <c r="K18" s="19" t="s">
        <v>80</v>
      </c>
      <c r="L18" s="20" t="s">
        <v>219</v>
      </c>
      <c r="M18" s="159"/>
      <c r="N18" s="451"/>
    </row>
    <row r="19" spans="1:13" s="2" customFormat="1" ht="25.5" customHeight="1">
      <c r="A19" s="54"/>
      <c r="B19" s="150" t="s">
        <v>40</v>
      </c>
      <c r="C19" s="171">
        <v>1</v>
      </c>
      <c r="D19" s="66"/>
      <c r="E19" s="31"/>
      <c r="F19" s="87">
        <f t="shared" si="0"/>
        <v>325900</v>
      </c>
      <c r="G19" s="87">
        <f>G20</f>
        <v>0</v>
      </c>
      <c r="H19" s="87">
        <f>H20</f>
        <v>0</v>
      </c>
      <c r="I19" s="87">
        <f>I20</f>
        <v>0</v>
      </c>
      <c r="J19" s="87">
        <f>J20</f>
        <v>325900</v>
      </c>
      <c r="K19" s="44"/>
      <c r="L19" s="31"/>
      <c r="M19" s="175"/>
    </row>
    <row r="20" spans="1:13" s="2" customFormat="1" ht="60">
      <c r="A20" s="54">
        <v>7</v>
      </c>
      <c r="B20" s="37" t="s">
        <v>336</v>
      </c>
      <c r="C20" s="133"/>
      <c r="D20" s="115" t="s">
        <v>352</v>
      </c>
      <c r="E20" s="31" t="s">
        <v>337</v>
      </c>
      <c r="F20" s="68">
        <f t="shared" si="0"/>
        <v>325900</v>
      </c>
      <c r="G20" s="61">
        <v>0</v>
      </c>
      <c r="H20" s="61">
        <v>0</v>
      </c>
      <c r="I20" s="61">
        <v>0</v>
      </c>
      <c r="J20" s="61">
        <v>325900</v>
      </c>
      <c r="K20" s="19" t="s">
        <v>353</v>
      </c>
      <c r="L20" s="31" t="s">
        <v>183</v>
      </c>
      <c r="M20" s="640"/>
    </row>
    <row r="21" spans="1:14" s="2" customFormat="1" ht="18" customHeight="1">
      <c r="A21" s="99"/>
      <c r="B21" s="100" t="s">
        <v>81</v>
      </c>
      <c r="C21" s="101">
        <v>1</v>
      </c>
      <c r="D21" s="102"/>
      <c r="E21" s="103"/>
      <c r="F21" s="87">
        <f t="shared" si="0"/>
        <v>94240</v>
      </c>
      <c r="G21" s="87">
        <f>G22</f>
        <v>0</v>
      </c>
      <c r="H21" s="87">
        <f>H22</f>
        <v>0</v>
      </c>
      <c r="I21" s="87">
        <f>I22</f>
        <v>0</v>
      </c>
      <c r="J21" s="87">
        <f>J22</f>
        <v>94240</v>
      </c>
      <c r="K21" s="103"/>
      <c r="L21" s="103"/>
      <c r="M21" s="156"/>
      <c r="N21" s="453"/>
    </row>
    <row r="22" spans="1:14" s="2" customFormat="1" ht="45">
      <c r="A22" s="483">
        <f>A20+1</f>
        <v>8</v>
      </c>
      <c r="B22" s="118" t="s">
        <v>82</v>
      </c>
      <c r="C22" s="119"/>
      <c r="D22" s="120" t="s">
        <v>221</v>
      </c>
      <c r="E22" s="121" t="s">
        <v>169</v>
      </c>
      <c r="F22" s="189">
        <f t="shared" si="0"/>
        <v>94240</v>
      </c>
      <c r="G22" s="258"/>
      <c r="H22" s="258"/>
      <c r="I22" s="258"/>
      <c r="J22" s="258">
        <v>94240</v>
      </c>
      <c r="K22" s="121" t="s">
        <v>83</v>
      </c>
      <c r="L22" s="31" t="s">
        <v>182</v>
      </c>
      <c r="M22" s="158"/>
      <c r="N22" s="453"/>
    </row>
    <row r="23" spans="1:14" s="1" customFormat="1" ht="17.25" customHeight="1">
      <c r="A23" s="429" t="s">
        <v>21</v>
      </c>
      <c r="B23" s="581" t="s">
        <v>29</v>
      </c>
      <c r="C23" s="582">
        <f>C24+C27+C34+C36+C41</f>
        <v>14</v>
      </c>
      <c r="D23" s="561"/>
      <c r="E23" s="435"/>
      <c r="F23" s="562">
        <f>F24+F27+F32+F34+F36+F41</f>
        <v>338820</v>
      </c>
      <c r="G23" s="562">
        <f>G24+G27+G32+G34+G36+G41</f>
        <v>74970</v>
      </c>
      <c r="H23" s="562">
        <f>H24+H27+H32+H34+H36+H41</f>
        <v>0</v>
      </c>
      <c r="I23" s="562">
        <f>I24+I27+I32+I34+I36+I41</f>
        <v>0</v>
      </c>
      <c r="J23" s="562">
        <f>J24+J27+J32+J34+J36+J41</f>
        <v>263850</v>
      </c>
      <c r="K23" s="435"/>
      <c r="L23" s="435"/>
      <c r="M23" s="477"/>
      <c r="N23" s="451"/>
    </row>
    <row r="24" spans="1:14" s="2" customFormat="1" ht="18" customHeight="1">
      <c r="A24" s="122"/>
      <c r="B24" s="123" t="s">
        <v>72</v>
      </c>
      <c r="C24" s="124">
        <v>2</v>
      </c>
      <c r="D24" s="125"/>
      <c r="E24" s="29"/>
      <c r="F24" s="25">
        <f t="shared" si="0"/>
        <v>15249</v>
      </c>
      <c r="G24" s="188">
        <f>SUM(G25:G26)</f>
        <v>0</v>
      </c>
      <c r="H24" s="188">
        <f>SUM(H25:H26)</f>
        <v>0</v>
      </c>
      <c r="I24" s="188">
        <f>SUM(I25:I26)</f>
        <v>0</v>
      </c>
      <c r="J24" s="188">
        <f>SUM(J25:J26)</f>
        <v>15249</v>
      </c>
      <c r="K24" s="16"/>
      <c r="L24" s="17"/>
      <c r="M24" s="52"/>
      <c r="N24" s="453"/>
    </row>
    <row r="25" spans="1:256" s="267" customFormat="1" ht="60">
      <c r="A25" s="126" t="s">
        <v>323</v>
      </c>
      <c r="B25" s="127" t="s">
        <v>84</v>
      </c>
      <c r="C25" s="128"/>
      <c r="D25" s="129" t="s">
        <v>75</v>
      </c>
      <c r="E25" s="27" t="s">
        <v>85</v>
      </c>
      <c r="F25" s="189">
        <f t="shared" si="0"/>
        <v>3400</v>
      </c>
      <c r="G25" s="260"/>
      <c r="H25" s="260"/>
      <c r="I25" s="260"/>
      <c r="J25" s="260">
        <v>3400</v>
      </c>
      <c r="K25" s="31" t="s">
        <v>220</v>
      </c>
      <c r="L25" s="31" t="s">
        <v>182</v>
      </c>
      <c r="M25" s="53"/>
      <c r="N25" s="454"/>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row>
    <row r="26" spans="1:256" s="267" customFormat="1" ht="45">
      <c r="A26" s="126" t="s">
        <v>345</v>
      </c>
      <c r="B26" s="130" t="s">
        <v>86</v>
      </c>
      <c r="C26" s="131"/>
      <c r="D26" s="129" t="s">
        <v>75</v>
      </c>
      <c r="E26" s="27" t="s">
        <v>87</v>
      </c>
      <c r="F26" s="189">
        <f t="shared" si="0"/>
        <v>11849</v>
      </c>
      <c r="G26" s="260"/>
      <c r="H26" s="260"/>
      <c r="I26" s="261"/>
      <c r="J26" s="260">
        <v>11849</v>
      </c>
      <c r="K26" s="44" t="s">
        <v>244</v>
      </c>
      <c r="L26" s="31" t="s">
        <v>182</v>
      </c>
      <c r="M26" s="53"/>
      <c r="N26" s="454"/>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row>
    <row r="27" spans="1:14" s="2" customFormat="1" ht="20.25" customHeight="1">
      <c r="A27" s="122"/>
      <c r="B27" s="132" t="s">
        <v>30</v>
      </c>
      <c r="C27" s="109">
        <v>4</v>
      </c>
      <c r="D27" s="63"/>
      <c r="E27" s="39"/>
      <c r="F27" s="25">
        <f t="shared" si="0"/>
        <v>193595</v>
      </c>
      <c r="G27" s="188">
        <f>SUM(G28:G31)</f>
        <v>74676</v>
      </c>
      <c r="H27" s="188">
        <f>SUM(H28:H31)</f>
        <v>0</v>
      </c>
      <c r="I27" s="188">
        <f>SUM(I28:I31)</f>
        <v>0</v>
      </c>
      <c r="J27" s="188">
        <f>SUM(J28:J31)</f>
        <v>118919</v>
      </c>
      <c r="K27" s="72"/>
      <c r="L27" s="17"/>
      <c r="M27" s="52"/>
      <c r="N27" s="453"/>
    </row>
    <row r="28" spans="1:256" s="267" customFormat="1" ht="53.25" customHeight="1">
      <c r="A28" s="197">
        <f>A26+1</f>
        <v>11</v>
      </c>
      <c r="B28" s="37" t="s">
        <v>31</v>
      </c>
      <c r="C28" s="133"/>
      <c r="D28" s="55" t="s">
        <v>32</v>
      </c>
      <c r="E28" s="23" t="s">
        <v>188</v>
      </c>
      <c r="F28" s="189">
        <f t="shared" si="0"/>
        <v>3000</v>
      </c>
      <c r="G28" s="189">
        <v>2000</v>
      </c>
      <c r="H28" s="189"/>
      <c r="I28" s="189"/>
      <c r="J28" s="189">
        <v>1000</v>
      </c>
      <c r="K28" s="21" t="s">
        <v>235</v>
      </c>
      <c r="L28" s="31" t="s">
        <v>182</v>
      </c>
      <c r="M28" s="50"/>
      <c r="N28" s="454"/>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row>
    <row r="29" spans="1:256" s="267" customFormat="1" ht="60">
      <c r="A29" s="41">
        <f>A28+1</f>
        <v>12</v>
      </c>
      <c r="B29" s="37" t="s">
        <v>245</v>
      </c>
      <c r="C29" s="133"/>
      <c r="D29" s="55" t="s">
        <v>33</v>
      </c>
      <c r="E29" s="23" t="s">
        <v>200</v>
      </c>
      <c r="F29" s="189">
        <f t="shared" si="0"/>
        <v>3600</v>
      </c>
      <c r="G29" s="189">
        <v>2000</v>
      </c>
      <c r="H29" s="189"/>
      <c r="I29" s="189"/>
      <c r="J29" s="189">
        <v>1600</v>
      </c>
      <c r="K29" s="21" t="s">
        <v>236</v>
      </c>
      <c r="L29" s="31" t="s">
        <v>182</v>
      </c>
      <c r="M29" s="50"/>
      <c r="N29" s="454"/>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row>
    <row r="30" spans="1:256" s="267" customFormat="1" ht="45">
      <c r="A30" s="41">
        <f>A29+1</f>
        <v>13</v>
      </c>
      <c r="B30" s="37" t="s">
        <v>248</v>
      </c>
      <c r="C30" s="133"/>
      <c r="D30" s="55" t="s">
        <v>33</v>
      </c>
      <c r="E30" s="23" t="s">
        <v>201</v>
      </c>
      <c r="F30" s="189">
        <f t="shared" si="0"/>
        <v>135000</v>
      </c>
      <c r="G30" s="189">
        <v>60000</v>
      </c>
      <c r="H30" s="189"/>
      <c r="I30" s="189"/>
      <c r="J30" s="189">
        <v>75000</v>
      </c>
      <c r="K30" s="21" t="s">
        <v>237</v>
      </c>
      <c r="L30" s="31" t="s">
        <v>182</v>
      </c>
      <c r="M30" s="50"/>
      <c r="N30" s="454"/>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row>
    <row r="31" spans="1:256" s="267" customFormat="1" ht="45">
      <c r="A31" s="41">
        <f>A30+1</f>
        <v>14</v>
      </c>
      <c r="B31" s="32" t="s">
        <v>35</v>
      </c>
      <c r="C31" s="133"/>
      <c r="D31" s="55" t="s">
        <v>36</v>
      </c>
      <c r="E31" s="23" t="s">
        <v>202</v>
      </c>
      <c r="F31" s="189">
        <f t="shared" si="0"/>
        <v>51995</v>
      </c>
      <c r="G31" s="190">
        <v>10676</v>
      </c>
      <c r="H31" s="190"/>
      <c r="I31" s="190"/>
      <c r="J31" s="190">
        <v>41319</v>
      </c>
      <c r="K31" s="21" t="s">
        <v>250</v>
      </c>
      <c r="L31" s="31" t="s">
        <v>182</v>
      </c>
      <c r="M31" s="50"/>
      <c r="N31" s="454"/>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row>
    <row r="32" spans="1:13" s="2" customFormat="1" ht="21.75" customHeight="1">
      <c r="A32" s="641"/>
      <c r="B32" s="33" t="s">
        <v>347</v>
      </c>
      <c r="C32" s="109">
        <v>4</v>
      </c>
      <c r="D32" s="60"/>
      <c r="E32" s="34"/>
      <c r="F32" s="262">
        <f t="shared" si="0"/>
        <v>10000</v>
      </c>
      <c r="G32" s="262">
        <f>SUM(G33:G33)</f>
        <v>0</v>
      </c>
      <c r="H32" s="262">
        <f>SUM(H33:H33)</f>
        <v>0</v>
      </c>
      <c r="I32" s="262">
        <f>SUM(I33:I33)</f>
        <v>0</v>
      </c>
      <c r="J32" s="262">
        <f>SUM(J33:J33)</f>
        <v>10000</v>
      </c>
      <c r="K32" s="40"/>
      <c r="L32" s="34"/>
      <c r="M32" s="86"/>
    </row>
    <row r="33" spans="1:13" ht="90">
      <c r="A33" s="134">
        <f>A31+1</f>
        <v>15</v>
      </c>
      <c r="B33" s="32" t="s">
        <v>360</v>
      </c>
      <c r="C33" s="23"/>
      <c r="D33" s="32" t="s">
        <v>100</v>
      </c>
      <c r="E33" s="23" t="s">
        <v>338</v>
      </c>
      <c r="F33" s="21">
        <f t="shared" si="0"/>
        <v>10000</v>
      </c>
      <c r="G33" s="68"/>
      <c r="H33" s="191"/>
      <c r="I33" s="191"/>
      <c r="J33" s="68">
        <v>10000</v>
      </c>
      <c r="K33" s="642" t="s">
        <v>339</v>
      </c>
      <c r="L33" s="121" t="s">
        <v>182</v>
      </c>
      <c r="M33" s="50" t="s">
        <v>359</v>
      </c>
    </row>
    <row r="34" spans="1:14" s="2" customFormat="1" ht="20.25" customHeight="1">
      <c r="A34" s="41"/>
      <c r="B34" s="33" t="s">
        <v>317</v>
      </c>
      <c r="C34" s="109">
        <v>3</v>
      </c>
      <c r="D34" s="60"/>
      <c r="E34" s="34"/>
      <c r="F34" s="262">
        <f t="shared" si="0"/>
        <v>25611</v>
      </c>
      <c r="G34" s="262">
        <f>SUM(G35:G35)</f>
        <v>294</v>
      </c>
      <c r="H34" s="262">
        <f>SUM(H35:H35)</f>
        <v>0</v>
      </c>
      <c r="I34" s="262">
        <f>SUM(I35:I35)</f>
        <v>0</v>
      </c>
      <c r="J34" s="262">
        <f>SUM(J35:J35)</f>
        <v>25317</v>
      </c>
      <c r="K34" s="40"/>
      <c r="L34" s="34"/>
      <c r="M34" s="86"/>
      <c r="N34" s="453"/>
    </row>
    <row r="35" spans="1:14" ht="135">
      <c r="A35" s="41">
        <f>A33+1</f>
        <v>16</v>
      </c>
      <c r="B35" s="37" t="s">
        <v>274</v>
      </c>
      <c r="C35" s="23"/>
      <c r="D35" s="32" t="s">
        <v>131</v>
      </c>
      <c r="E35" s="23" t="s">
        <v>89</v>
      </c>
      <c r="F35" s="68">
        <f t="shared" si="0"/>
        <v>25611</v>
      </c>
      <c r="G35" s="21">
        <v>294</v>
      </c>
      <c r="H35" s="68"/>
      <c r="I35" s="68"/>
      <c r="J35" s="21">
        <v>25317</v>
      </c>
      <c r="K35" s="23" t="s">
        <v>234</v>
      </c>
      <c r="L35" s="31" t="s">
        <v>182</v>
      </c>
      <c r="M35" s="47"/>
      <c r="N35" s="454"/>
    </row>
    <row r="36" spans="1:14" s="2" customFormat="1" ht="21.75" customHeight="1">
      <c r="A36" s="135"/>
      <c r="B36" s="132" t="s">
        <v>90</v>
      </c>
      <c r="C36" s="109">
        <v>4</v>
      </c>
      <c r="D36" s="136"/>
      <c r="E36" s="29"/>
      <c r="F36" s="25">
        <f t="shared" si="0"/>
        <v>91700</v>
      </c>
      <c r="G36" s="188">
        <f>SUM(G37:G40)</f>
        <v>0</v>
      </c>
      <c r="H36" s="188">
        <f>SUM(H37:H40)</f>
        <v>0</v>
      </c>
      <c r="I36" s="188">
        <f>SUM(I37:I40)</f>
        <v>0</v>
      </c>
      <c r="J36" s="188">
        <f>SUM(J37:J40)</f>
        <v>91700</v>
      </c>
      <c r="K36" s="39"/>
      <c r="L36" s="17"/>
      <c r="M36" s="52"/>
      <c r="N36" s="453"/>
    </row>
    <row r="37" spans="1:256" s="267" customFormat="1" ht="45">
      <c r="A37" s="30">
        <f>A35+1</f>
        <v>17</v>
      </c>
      <c r="B37" s="37" t="s">
        <v>91</v>
      </c>
      <c r="C37" s="133"/>
      <c r="D37" s="32" t="s">
        <v>92</v>
      </c>
      <c r="E37" s="23" t="s">
        <v>156</v>
      </c>
      <c r="F37" s="21">
        <f t="shared" si="0"/>
        <v>72000</v>
      </c>
      <c r="G37" s="264"/>
      <c r="H37" s="264"/>
      <c r="I37" s="264"/>
      <c r="J37" s="21">
        <v>72000</v>
      </c>
      <c r="K37" s="23" t="s">
        <v>233</v>
      </c>
      <c r="L37" s="31" t="s">
        <v>182</v>
      </c>
      <c r="M37" s="160"/>
      <c r="N37" s="454"/>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row>
    <row r="38" spans="1:256" s="267" customFormat="1" ht="45">
      <c r="A38" s="30">
        <f>A37+1</f>
        <v>18</v>
      </c>
      <c r="B38" s="37" t="s">
        <v>93</v>
      </c>
      <c r="C38" s="133"/>
      <c r="D38" s="32" t="s">
        <v>222</v>
      </c>
      <c r="E38" s="23" t="s">
        <v>166</v>
      </c>
      <c r="F38" s="21">
        <f t="shared" si="0"/>
        <v>5000</v>
      </c>
      <c r="G38" s="264"/>
      <c r="H38" s="264"/>
      <c r="I38" s="264"/>
      <c r="J38" s="21">
        <v>5000</v>
      </c>
      <c r="K38" s="23" t="s">
        <v>232</v>
      </c>
      <c r="L38" s="31" t="s">
        <v>182</v>
      </c>
      <c r="M38" s="160"/>
      <c r="N38" s="454"/>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c r="IT38" s="11"/>
      <c r="IU38" s="11"/>
      <c r="IV38" s="11"/>
    </row>
    <row r="39" spans="1:256" s="267" customFormat="1" ht="45">
      <c r="A39" s="30">
        <f>A38+1</f>
        <v>19</v>
      </c>
      <c r="B39" s="37" t="s">
        <v>246</v>
      </c>
      <c r="C39" s="133"/>
      <c r="D39" s="32" t="s">
        <v>222</v>
      </c>
      <c r="E39" s="23" t="s">
        <v>134</v>
      </c>
      <c r="F39" s="21">
        <f t="shared" si="0"/>
        <v>2000</v>
      </c>
      <c r="G39" s="264"/>
      <c r="H39" s="264"/>
      <c r="I39" s="264"/>
      <c r="J39" s="21">
        <v>2000</v>
      </c>
      <c r="K39" s="23" t="s">
        <v>231</v>
      </c>
      <c r="L39" s="31" t="s">
        <v>182</v>
      </c>
      <c r="M39" s="160"/>
      <c r="N39" s="454"/>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IO39" s="11"/>
      <c r="IP39" s="11"/>
      <c r="IQ39" s="11"/>
      <c r="IR39" s="11"/>
      <c r="IS39" s="11"/>
      <c r="IT39" s="11"/>
      <c r="IU39" s="11"/>
      <c r="IV39" s="11"/>
    </row>
    <row r="40" spans="1:256" s="267" customFormat="1" ht="45">
      <c r="A40" s="30">
        <f>A39+1</f>
        <v>20</v>
      </c>
      <c r="B40" s="37" t="s">
        <v>94</v>
      </c>
      <c r="C40" s="133"/>
      <c r="D40" s="32" t="s">
        <v>222</v>
      </c>
      <c r="E40" s="23" t="s">
        <v>210</v>
      </c>
      <c r="F40" s="21">
        <f t="shared" si="0"/>
        <v>12700</v>
      </c>
      <c r="G40" s="264"/>
      <c r="H40" s="264"/>
      <c r="I40" s="264"/>
      <c r="J40" s="21">
        <v>12700</v>
      </c>
      <c r="K40" s="23" t="s">
        <v>251</v>
      </c>
      <c r="L40" s="31" t="s">
        <v>182</v>
      </c>
      <c r="M40" s="160"/>
      <c r="N40" s="454"/>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c r="IV40" s="11"/>
    </row>
    <row r="41" spans="1:14" s="2" customFormat="1" ht="20.25" customHeight="1">
      <c r="A41" s="122"/>
      <c r="B41" s="123" t="s">
        <v>81</v>
      </c>
      <c r="C41" s="124">
        <v>1</v>
      </c>
      <c r="D41" s="125"/>
      <c r="E41" s="29"/>
      <c r="F41" s="25">
        <f t="shared" si="0"/>
        <v>2665</v>
      </c>
      <c r="G41" s="43">
        <f>SUM(G42)</f>
        <v>0</v>
      </c>
      <c r="H41" s="43">
        <f>SUM(H42)</f>
        <v>0</v>
      </c>
      <c r="I41" s="43">
        <f>SUM(I42)</f>
        <v>0</v>
      </c>
      <c r="J41" s="43">
        <f>SUM(J42)</f>
        <v>2665</v>
      </c>
      <c r="K41" s="16"/>
      <c r="L41" s="17"/>
      <c r="M41" s="52"/>
      <c r="N41" s="453"/>
    </row>
    <row r="42" spans="1:256" s="267" customFormat="1" ht="45">
      <c r="A42" s="30">
        <f>A40+1</f>
        <v>21</v>
      </c>
      <c r="B42" s="127" t="s">
        <v>223</v>
      </c>
      <c r="C42" s="128"/>
      <c r="D42" s="129" t="s">
        <v>95</v>
      </c>
      <c r="E42" s="27" t="s">
        <v>143</v>
      </c>
      <c r="F42" s="21">
        <f t="shared" si="0"/>
        <v>2665</v>
      </c>
      <c r="G42" s="263"/>
      <c r="H42" s="263"/>
      <c r="I42" s="263"/>
      <c r="J42" s="28">
        <v>2665</v>
      </c>
      <c r="K42" s="31" t="s">
        <v>96</v>
      </c>
      <c r="L42" s="31" t="s">
        <v>182</v>
      </c>
      <c r="M42" s="53"/>
      <c r="N42" s="454"/>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c r="IU42" s="11"/>
      <c r="IV42" s="11"/>
    </row>
    <row r="43" spans="1:14" s="1" customFormat="1" ht="18.75" customHeight="1">
      <c r="A43" s="429" t="s">
        <v>24</v>
      </c>
      <c r="B43" s="581" t="s">
        <v>39</v>
      </c>
      <c r="C43" s="582">
        <f aca="true" t="shared" si="1" ref="C43:J43">C44+C46+C48+C50+C65+C67</f>
        <v>19</v>
      </c>
      <c r="D43" s="561"/>
      <c r="E43" s="435"/>
      <c r="F43" s="562">
        <f t="shared" si="0"/>
        <v>500620</v>
      </c>
      <c r="G43" s="562">
        <f t="shared" si="1"/>
        <v>396922</v>
      </c>
      <c r="H43" s="562">
        <f t="shared" si="1"/>
        <v>0</v>
      </c>
      <c r="I43" s="562">
        <f t="shared" si="1"/>
        <v>0</v>
      </c>
      <c r="J43" s="562">
        <f t="shared" si="1"/>
        <v>103698</v>
      </c>
      <c r="K43" s="435"/>
      <c r="L43" s="435"/>
      <c r="M43" s="477"/>
      <c r="N43" s="451"/>
    </row>
    <row r="44" spans="1:14" s="2" customFormat="1" ht="19.5" customHeight="1">
      <c r="A44" s="137"/>
      <c r="B44" s="138" t="s">
        <v>72</v>
      </c>
      <c r="C44" s="139">
        <v>1</v>
      </c>
      <c r="D44" s="140"/>
      <c r="E44" s="57"/>
      <c r="F44" s="25">
        <f t="shared" si="0"/>
        <v>947</v>
      </c>
      <c r="G44" s="43">
        <f>SUM(G45)</f>
        <v>0</v>
      </c>
      <c r="H44" s="43">
        <f>SUM(H45)</f>
        <v>0</v>
      </c>
      <c r="I44" s="43">
        <f>SUM(I45)</f>
        <v>0</v>
      </c>
      <c r="J44" s="43">
        <f>SUM(J45)</f>
        <v>947</v>
      </c>
      <c r="K44" s="34"/>
      <c r="L44" s="34"/>
      <c r="M44" s="161"/>
      <c r="N44" s="453"/>
    </row>
    <row r="45" spans="1:14" s="2" customFormat="1" ht="48" customHeight="1">
      <c r="A45" s="141" t="s">
        <v>346</v>
      </c>
      <c r="B45" s="74" t="s">
        <v>97</v>
      </c>
      <c r="C45" s="133"/>
      <c r="D45" s="142" t="s">
        <v>75</v>
      </c>
      <c r="E45" s="56" t="s">
        <v>88</v>
      </c>
      <c r="F45" s="21">
        <f t="shared" si="0"/>
        <v>947</v>
      </c>
      <c r="G45" s="265"/>
      <c r="H45" s="67"/>
      <c r="I45" s="67"/>
      <c r="J45" s="67">
        <v>947</v>
      </c>
      <c r="K45" s="23" t="s">
        <v>217</v>
      </c>
      <c r="L45" s="31" t="s">
        <v>182</v>
      </c>
      <c r="M45" s="64"/>
      <c r="N45" s="453"/>
    </row>
    <row r="46" spans="1:14" s="2" customFormat="1" ht="18" customHeight="1">
      <c r="A46" s="62"/>
      <c r="B46" s="143" t="s">
        <v>26</v>
      </c>
      <c r="C46" s="17">
        <v>1</v>
      </c>
      <c r="D46" s="144"/>
      <c r="E46" s="34"/>
      <c r="F46" s="25">
        <f t="shared" si="0"/>
        <v>5100</v>
      </c>
      <c r="G46" s="206">
        <f>SUM(G47:G47)</f>
        <v>0</v>
      </c>
      <c r="H46" s="206">
        <f>SUM(H47:H47)</f>
        <v>0</v>
      </c>
      <c r="I46" s="206">
        <f>SUM(I47:I47)</f>
        <v>0</v>
      </c>
      <c r="J46" s="206">
        <f>SUM(J47:J47)</f>
        <v>5100</v>
      </c>
      <c r="K46" s="34"/>
      <c r="L46" s="34"/>
      <c r="M46" s="86"/>
      <c r="N46" s="453"/>
    </row>
    <row r="47" spans="1:14" s="2" customFormat="1" ht="45">
      <c r="A47" s="41">
        <v>23</v>
      </c>
      <c r="B47" s="46" t="s">
        <v>98</v>
      </c>
      <c r="C47" s="133"/>
      <c r="D47" s="145" t="s">
        <v>27</v>
      </c>
      <c r="E47" s="22" t="s">
        <v>99</v>
      </c>
      <c r="F47" s="21">
        <f t="shared" si="0"/>
        <v>5100</v>
      </c>
      <c r="G47" s="68"/>
      <c r="H47" s="68"/>
      <c r="I47" s="68"/>
      <c r="J47" s="68">
        <v>5100</v>
      </c>
      <c r="K47" s="23" t="s">
        <v>240</v>
      </c>
      <c r="L47" s="23" t="s">
        <v>182</v>
      </c>
      <c r="M47" s="50"/>
      <c r="N47" s="453"/>
    </row>
    <row r="48" spans="1:14" s="2" customFormat="1" ht="18" customHeight="1">
      <c r="A48" s="137"/>
      <c r="B48" s="138" t="s">
        <v>288</v>
      </c>
      <c r="C48" s="139">
        <v>1</v>
      </c>
      <c r="D48" s="140"/>
      <c r="E48" s="57"/>
      <c r="F48" s="25">
        <f t="shared" si="0"/>
        <v>33450</v>
      </c>
      <c r="G48" s="266">
        <f>G49</f>
        <v>0</v>
      </c>
      <c r="H48" s="266">
        <f>H49</f>
        <v>0</v>
      </c>
      <c r="I48" s="266">
        <f>I49</f>
        <v>0</v>
      </c>
      <c r="J48" s="266">
        <f>J49</f>
        <v>33450</v>
      </c>
      <c r="K48" s="34"/>
      <c r="L48" s="34"/>
      <c r="M48" s="161"/>
      <c r="N48" s="453"/>
    </row>
    <row r="49" spans="1:14" s="2" customFormat="1" ht="90">
      <c r="A49" s="134">
        <f>A47+1</f>
        <v>24</v>
      </c>
      <c r="B49" s="32" t="s">
        <v>247</v>
      </c>
      <c r="C49" s="34"/>
      <c r="D49" s="32" t="s">
        <v>100</v>
      </c>
      <c r="E49" s="23" t="s">
        <v>252</v>
      </c>
      <c r="F49" s="21">
        <f t="shared" si="0"/>
        <v>33450</v>
      </c>
      <c r="G49" s="191"/>
      <c r="H49" s="67"/>
      <c r="I49" s="67"/>
      <c r="J49" s="191">
        <v>33450</v>
      </c>
      <c r="K49" s="23" t="s">
        <v>101</v>
      </c>
      <c r="L49" s="31" t="s">
        <v>182</v>
      </c>
      <c r="M49" s="64"/>
      <c r="N49" s="453"/>
    </row>
    <row r="50" spans="1:14" s="2" customFormat="1" ht="15">
      <c r="A50" s="62"/>
      <c r="B50" s="143" t="s">
        <v>23</v>
      </c>
      <c r="C50" s="17">
        <v>14</v>
      </c>
      <c r="D50" s="144"/>
      <c r="E50" s="34"/>
      <c r="F50" s="25">
        <f t="shared" si="0"/>
        <v>317752</v>
      </c>
      <c r="G50" s="206">
        <f>SUM(G51:G64)</f>
        <v>299136</v>
      </c>
      <c r="H50" s="206">
        <f>SUM(H51:H64)</f>
        <v>0</v>
      </c>
      <c r="I50" s="206">
        <f>SUM(I51:I64)</f>
        <v>0</v>
      </c>
      <c r="J50" s="206">
        <f>SUM(J51:J64)</f>
        <v>18616</v>
      </c>
      <c r="K50" s="34"/>
      <c r="L50" s="34"/>
      <c r="M50" s="86"/>
      <c r="N50" s="453"/>
    </row>
    <row r="51" spans="1:14" s="2" customFormat="1" ht="45">
      <c r="A51" s="58">
        <f>A49+1</f>
        <v>25</v>
      </c>
      <c r="B51" s="142" t="s">
        <v>44</v>
      </c>
      <c r="C51" s="146"/>
      <c r="D51" s="142" t="s">
        <v>45</v>
      </c>
      <c r="E51" s="56" t="s">
        <v>193</v>
      </c>
      <c r="F51" s="21">
        <f t="shared" si="0"/>
        <v>46772</v>
      </c>
      <c r="G51" s="191">
        <v>39605</v>
      </c>
      <c r="H51" s="67"/>
      <c r="I51" s="67"/>
      <c r="J51" s="67">
        <v>7167</v>
      </c>
      <c r="K51" s="23" t="s">
        <v>253</v>
      </c>
      <c r="L51" s="31" t="s">
        <v>182</v>
      </c>
      <c r="M51" s="64"/>
      <c r="N51" s="453"/>
    </row>
    <row r="52" spans="1:14" s="2" customFormat="1" ht="45">
      <c r="A52" s="54">
        <f>A51+1</f>
        <v>26</v>
      </c>
      <c r="B52" s="147" t="s">
        <v>46</v>
      </c>
      <c r="C52" s="148"/>
      <c r="D52" s="142" t="s">
        <v>45</v>
      </c>
      <c r="E52" s="149" t="s">
        <v>198</v>
      </c>
      <c r="F52" s="21">
        <f t="shared" si="0"/>
        <v>53780</v>
      </c>
      <c r="G52" s="76">
        <v>42331</v>
      </c>
      <c r="H52" s="61"/>
      <c r="I52" s="61"/>
      <c r="J52" s="61">
        <v>11449</v>
      </c>
      <c r="K52" s="23" t="s">
        <v>253</v>
      </c>
      <c r="L52" s="31" t="s">
        <v>182</v>
      </c>
      <c r="M52" s="51"/>
      <c r="N52" s="453"/>
    </row>
    <row r="53" spans="1:14" s="2" customFormat="1" ht="60">
      <c r="A53" s="54">
        <f aca="true" t="shared" si="2" ref="A53:A64">A52+1</f>
        <v>27</v>
      </c>
      <c r="B53" s="142" t="s">
        <v>47</v>
      </c>
      <c r="C53" s="106"/>
      <c r="D53" s="142" t="s">
        <v>45</v>
      </c>
      <c r="E53" s="56" t="s">
        <v>199</v>
      </c>
      <c r="F53" s="21">
        <f t="shared" si="0"/>
        <v>17500</v>
      </c>
      <c r="G53" s="191">
        <v>17500</v>
      </c>
      <c r="H53" s="67"/>
      <c r="I53" s="67"/>
      <c r="J53" s="67"/>
      <c r="K53" s="23" t="s">
        <v>253</v>
      </c>
      <c r="L53" s="31" t="s">
        <v>182</v>
      </c>
      <c r="M53" s="51"/>
      <c r="N53" s="453"/>
    </row>
    <row r="54" spans="1:14" s="2" customFormat="1" ht="45">
      <c r="A54" s="54">
        <f t="shared" si="2"/>
        <v>28</v>
      </c>
      <c r="B54" s="142" t="s">
        <v>48</v>
      </c>
      <c r="C54" s="106"/>
      <c r="D54" s="142" t="s">
        <v>45</v>
      </c>
      <c r="E54" s="56" t="s">
        <v>191</v>
      </c>
      <c r="F54" s="21">
        <f t="shared" si="0"/>
        <v>60000</v>
      </c>
      <c r="G54" s="191">
        <v>60000</v>
      </c>
      <c r="H54" s="67"/>
      <c r="I54" s="67"/>
      <c r="J54" s="67"/>
      <c r="K54" s="23" t="s">
        <v>253</v>
      </c>
      <c r="L54" s="31" t="s">
        <v>182</v>
      </c>
      <c r="M54" s="51"/>
      <c r="N54" s="453"/>
    </row>
    <row r="55" spans="1:14" s="2" customFormat="1" ht="45">
      <c r="A55" s="54">
        <f t="shared" si="2"/>
        <v>29</v>
      </c>
      <c r="B55" s="142" t="s">
        <v>49</v>
      </c>
      <c r="C55" s="106"/>
      <c r="D55" s="142" t="s">
        <v>45</v>
      </c>
      <c r="E55" s="56" t="s">
        <v>157</v>
      </c>
      <c r="F55" s="21">
        <f t="shared" si="0"/>
        <v>21500</v>
      </c>
      <c r="G55" s="191">
        <v>21500</v>
      </c>
      <c r="H55" s="67"/>
      <c r="I55" s="67"/>
      <c r="J55" s="67"/>
      <c r="K55" s="23" t="s">
        <v>253</v>
      </c>
      <c r="L55" s="31" t="s">
        <v>182</v>
      </c>
      <c r="M55" s="51"/>
      <c r="N55" s="453"/>
    </row>
    <row r="56" spans="1:14" s="2" customFormat="1" ht="45">
      <c r="A56" s="54">
        <f t="shared" si="2"/>
        <v>30</v>
      </c>
      <c r="B56" s="142" t="s">
        <v>50</v>
      </c>
      <c r="C56" s="106"/>
      <c r="D56" s="142" t="s">
        <v>45</v>
      </c>
      <c r="E56" s="56" t="s">
        <v>141</v>
      </c>
      <c r="F56" s="21">
        <f t="shared" si="0"/>
        <v>13500</v>
      </c>
      <c r="G56" s="191">
        <v>13500</v>
      </c>
      <c r="H56" s="67"/>
      <c r="I56" s="67"/>
      <c r="J56" s="67"/>
      <c r="K56" s="23" t="s">
        <v>253</v>
      </c>
      <c r="L56" s="31" t="s">
        <v>182</v>
      </c>
      <c r="M56" s="51"/>
      <c r="N56" s="453"/>
    </row>
    <row r="57" spans="1:14" s="2" customFormat="1" ht="45">
      <c r="A57" s="54">
        <f t="shared" si="2"/>
        <v>31</v>
      </c>
      <c r="B57" s="142" t="s">
        <v>51</v>
      </c>
      <c r="C57" s="106"/>
      <c r="D57" s="142" t="s">
        <v>45</v>
      </c>
      <c r="E57" s="56" t="s">
        <v>192</v>
      </c>
      <c r="F57" s="21">
        <f t="shared" si="0"/>
        <v>4900</v>
      </c>
      <c r="G57" s="191">
        <v>4900</v>
      </c>
      <c r="H57" s="67"/>
      <c r="I57" s="67"/>
      <c r="J57" s="67"/>
      <c r="K57" s="23" t="s">
        <v>253</v>
      </c>
      <c r="L57" s="31" t="s">
        <v>182</v>
      </c>
      <c r="M57" s="51"/>
      <c r="N57" s="453"/>
    </row>
    <row r="58" spans="1:14" s="2" customFormat="1" ht="45">
      <c r="A58" s="54">
        <f t="shared" si="2"/>
        <v>32</v>
      </c>
      <c r="B58" s="142" t="s">
        <v>52</v>
      </c>
      <c r="C58" s="106"/>
      <c r="D58" s="142" t="s">
        <v>45</v>
      </c>
      <c r="E58" s="56" t="s">
        <v>194</v>
      </c>
      <c r="F58" s="21">
        <f t="shared" si="0"/>
        <v>3500</v>
      </c>
      <c r="G58" s="191">
        <v>3500</v>
      </c>
      <c r="H58" s="67"/>
      <c r="I58" s="67"/>
      <c r="J58" s="67"/>
      <c r="K58" s="23" t="s">
        <v>253</v>
      </c>
      <c r="L58" s="31" t="s">
        <v>182</v>
      </c>
      <c r="M58" s="51"/>
      <c r="N58" s="453"/>
    </row>
    <row r="59" spans="1:14" s="2" customFormat="1" ht="60">
      <c r="A59" s="54">
        <f t="shared" si="2"/>
        <v>33</v>
      </c>
      <c r="B59" s="142" t="s">
        <v>53</v>
      </c>
      <c r="C59" s="106"/>
      <c r="D59" s="142" t="s">
        <v>45</v>
      </c>
      <c r="E59" s="56" t="s">
        <v>195</v>
      </c>
      <c r="F59" s="21">
        <f t="shared" si="0"/>
        <v>11000</v>
      </c>
      <c r="G59" s="191">
        <v>11000</v>
      </c>
      <c r="H59" s="67"/>
      <c r="I59" s="67"/>
      <c r="J59" s="67"/>
      <c r="K59" s="23" t="s">
        <v>253</v>
      </c>
      <c r="L59" s="31" t="s">
        <v>182</v>
      </c>
      <c r="M59" s="51"/>
      <c r="N59" s="453"/>
    </row>
    <row r="60" spans="1:14" s="2" customFormat="1" ht="45">
      <c r="A60" s="54">
        <f t="shared" si="2"/>
        <v>34</v>
      </c>
      <c r="B60" s="142" t="s">
        <v>54</v>
      </c>
      <c r="C60" s="106"/>
      <c r="D60" s="142" t="s">
        <v>45</v>
      </c>
      <c r="E60" s="56" t="s">
        <v>159</v>
      </c>
      <c r="F60" s="21">
        <f t="shared" si="0"/>
        <v>3300</v>
      </c>
      <c r="G60" s="191">
        <v>3300</v>
      </c>
      <c r="H60" s="67"/>
      <c r="I60" s="67"/>
      <c r="J60" s="67"/>
      <c r="K60" s="23" t="s">
        <v>253</v>
      </c>
      <c r="L60" s="31" t="s">
        <v>182</v>
      </c>
      <c r="M60" s="51"/>
      <c r="N60" s="453"/>
    </row>
    <row r="61" spans="1:14" s="2" customFormat="1" ht="45">
      <c r="A61" s="54">
        <f t="shared" si="2"/>
        <v>35</v>
      </c>
      <c r="B61" s="142" t="s">
        <v>55</v>
      </c>
      <c r="C61" s="106"/>
      <c r="D61" s="142" t="s">
        <v>45</v>
      </c>
      <c r="E61" s="56" t="s">
        <v>159</v>
      </c>
      <c r="F61" s="21">
        <f t="shared" si="0"/>
        <v>26000</v>
      </c>
      <c r="G61" s="191">
        <v>26000</v>
      </c>
      <c r="H61" s="67"/>
      <c r="I61" s="67"/>
      <c r="J61" s="67"/>
      <c r="K61" s="23" t="s">
        <v>253</v>
      </c>
      <c r="L61" s="31" t="s">
        <v>182</v>
      </c>
      <c r="M61" s="51"/>
      <c r="N61" s="453"/>
    </row>
    <row r="62" spans="1:14" s="2" customFormat="1" ht="45">
      <c r="A62" s="54">
        <f t="shared" si="2"/>
        <v>36</v>
      </c>
      <c r="B62" s="142" t="s">
        <v>56</v>
      </c>
      <c r="C62" s="106"/>
      <c r="D62" s="142" t="s">
        <v>45</v>
      </c>
      <c r="E62" s="56" t="s">
        <v>196</v>
      </c>
      <c r="F62" s="21">
        <f t="shared" si="0"/>
        <v>26000</v>
      </c>
      <c r="G62" s="191">
        <v>26000</v>
      </c>
      <c r="H62" s="67"/>
      <c r="I62" s="67"/>
      <c r="J62" s="67"/>
      <c r="K62" s="23" t="s">
        <v>253</v>
      </c>
      <c r="L62" s="31" t="s">
        <v>182</v>
      </c>
      <c r="M62" s="51"/>
      <c r="N62" s="453"/>
    </row>
    <row r="63" spans="1:14" s="2" customFormat="1" ht="60">
      <c r="A63" s="54">
        <f t="shared" si="2"/>
        <v>37</v>
      </c>
      <c r="B63" s="142" t="s">
        <v>57</v>
      </c>
      <c r="C63" s="106"/>
      <c r="D63" s="142" t="s">
        <v>45</v>
      </c>
      <c r="E63" s="56" t="s">
        <v>197</v>
      </c>
      <c r="F63" s="21">
        <f t="shared" si="0"/>
        <v>15000</v>
      </c>
      <c r="G63" s="191">
        <v>15000</v>
      </c>
      <c r="H63" s="67"/>
      <c r="I63" s="67"/>
      <c r="J63" s="67"/>
      <c r="K63" s="23" t="s">
        <v>253</v>
      </c>
      <c r="L63" s="31" t="s">
        <v>182</v>
      </c>
      <c r="M63" s="51"/>
      <c r="N63" s="453"/>
    </row>
    <row r="64" spans="1:14" s="2" customFormat="1" ht="60">
      <c r="A64" s="54">
        <f t="shared" si="2"/>
        <v>38</v>
      </c>
      <c r="B64" s="142" t="s">
        <v>58</v>
      </c>
      <c r="C64" s="106"/>
      <c r="D64" s="142" t="s">
        <v>45</v>
      </c>
      <c r="E64" s="56" t="s">
        <v>197</v>
      </c>
      <c r="F64" s="21">
        <f t="shared" si="0"/>
        <v>15000</v>
      </c>
      <c r="G64" s="191">
        <v>15000</v>
      </c>
      <c r="H64" s="67"/>
      <c r="I64" s="67"/>
      <c r="J64" s="67"/>
      <c r="K64" s="23" t="s">
        <v>253</v>
      </c>
      <c r="L64" s="31" t="s">
        <v>182</v>
      </c>
      <c r="M64" s="51"/>
      <c r="N64" s="453"/>
    </row>
    <row r="65" spans="1:14" s="2" customFormat="1" ht="18" customHeight="1">
      <c r="A65" s="58"/>
      <c r="B65" s="150" t="s">
        <v>40</v>
      </c>
      <c r="C65" s="151">
        <v>1</v>
      </c>
      <c r="D65" s="15"/>
      <c r="E65" s="16"/>
      <c r="F65" s="25">
        <f t="shared" si="0"/>
        <v>140000</v>
      </c>
      <c r="G65" s="43">
        <f>SUM(G66:G66)</f>
        <v>97786</v>
      </c>
      <c r="H65" s="43">
        <f>SUM(H66:H66)</f>
        <v>0</v>
      </c>
      <c r="I65" s="43">
        <f>SUM(I66:I66)</f>
        <v>0</v>
      </c>
      <c r="J65" s="43">
        <f>SUM(J66:J66)</f>
        <v>42214</v>
      </c>
      <c r="K65" s="16"/>
      <c r="L65" s="16"/>
      <c r="M65" s="48"/>
      <c r="N65" s="453"/>
    </row>
    <row r="66" spans="1:14" s="2" customFormat="1" ht="64.5" customHeight="1">
      <c r="A66" s="54">
        <f>A64+1</f>
        <v>39</v>
      </c>
      <c r="B66" s="152" t="s">
        <v>41</v>
      </c>
      <c r="C66" s="146"/>
      <c r="D66" s="142" t="s">
        <v>42</v>
      </c>
      <c r="E66" s="56" t="s">
        <v>43</v>
      </c>
      <c r="F66" s="191">
        <f t="shared" si="0"/>
        <v>140000</v>
      </c>
      <c r="G66" s="191">
        <v>97786</v>
      </c>
      <c r="H66" s="67">
        <v>0</v>
      </c>
      <c r="I66" s="67">
        <v>0</v>
      </c>
      <c r="J66" s="67">
        <v>42214</v>
      </c>
      <c r="K66" s="23" t="s">
        <v>243</v>
      </c>
      <c r="L66" s="31" t="s">
        <v>182</v>
      </c>
      <c r="M66" s="64"/>
      <c r="N66" s="453"/>
    </row>
    <row r="67" spans="1:14" s="2" customFormat="1" ht="19.5" customHeight="1">
      <c r="A67" s="58"/>
      <c r="B67" s="138" t="s">
        <v>81</v>
      </c>
      <c r="C67" s="139">
        <v>1</v>
      </c>
      <c r="D67" s="140"/>
      <c r="E67" s="57"/>
      <c r="F67" s="25">
        <f t="shared" si="0"/>
        <v>3371</v>
      </c>
      <c r="G67" s="43">
        <f>G68</f>
        <v>0</v>
      </c>
      <c r="H67" s="43">
        <f>H68</f>
        <v>0</v>
      </c>
      <c r="I67" s="43">
        <f>I68</f>
        <v>0</v>
      </c>
      <c r="J67" s="43">
        <f>J68</f>
        <v>3371</v>
      </c>
      <c r="K67" s="34"/>
      <c r="L67" s="34"/>
      <c r="M67" s="161"/>
      <c r="N67" s="453"/>
    </row>
    <row r="68" spans="1:14" s="2" customFormat="1" ht="45">
      <c r="A68" s="54">
        <f>A66+1</f>
        <v>40</v>
      </c>
      <c r="B68" s="152" t="s">
        <v>102</v>
      </c>
      <c r="C68" s="146"/>
      <c r="D68" s="142" t="s">
        <v>103</v>
      </c>
      <c r="E68" s="56" t="s">
        <v>211</v>
      </c>
      <c r="F68" s="191">
        <f t="shared" si="0"/>
        <v>3371</v>
      </c>
      <c r="G68" s="265"/>
      <c r="H68" s="67"/>
      <c r="I68" s="67"/>
      <c r="J68" s="67">
        <v>3371</v>
      </c>
      <c r="K68" s="23" t="s">
        <v>324</v>
      </c>
      <c r="L68" s="31" t="s">
        <v>182</v>
      </c>
      <c r="M68" s="64"/>
      <c r="N68" s="453"/>
    </row>
    <row r="69" spans="1:14" s="1" customFormat="1" ht="17.25" customHeight="1">
      <c r="A69" s="429" t="s">
        <v>28</v>
      </c>
      <c r="B69" s="581" t="s">
        <v>104</v>
      </c>
      <c r="C69" s="583">
        <f>C70+C74+C76+C79</f>
        <v>5</v>
      </c>
      <c r="D69" s="561"/>
      <c r="E69" s="435"/>
      <c r="F69" s="562">
        <f>F70+F74+F76+F79+F72</f>
        <v>30056</v>
      </c>
      <c r="G69" s="562">
        <f>G70+G74+G76+G79+G72</f>
        <v>0</v>
      </c>
      <c r="H69" s="562">
        <f>H70+H74+H76+H79+H72</f>
        <v>0</v>
      </c>
      <c r="I69" s="562">
        <f>I70+I74+I76+I79+I72</f>
        <v>0</v>
      </c>
      <c r="J69" s="562">
        <f>J70+J74+J76+J79+J72</f>
        <v>30056</v>
      </c>
      <c r="K69" s="435"/>
      <c r="L69" s="584"/>
      <c r="M69" s="477"/>
      <c r="N69" s="451"/>
    </row>
    <row r="70" spans="1:14" s="2" customFormat="1" ht="20.25" customHeight="1">
      <c r="A70" s="77"/>
      <c r="B70" s="38" t="s">
        <v>26</v>
      </c>
      <c r="C70" s="109">
        <v>1</v>
      </c>
      <c r="D70" s="140"/>
      <c r="E70" s="34"/>
      <c r="F70" s="25">
        <f t="shared" si="0"/>
        <v>2500</v>
      </c>
      <c r="G70" s="43">
        <f>G71</f>
        <v>0</v>
      </c>
      <c r="H70" s="43">
        <f>H71</f>
        <v>0</v>
      </c>
      <c r="I70" s="43">
        <f>I71</f>
        <v>0</v>
      </c>
      <c r="J70" s="43">
        <f>J71</f>
        <v>2500</v>
      </c>
      <c r="K70" s="34"/>
      <c r="L70" s="34"/>
      <c r="M70" s="48"/>
      <c r="N70" s="453"/>
    </row>
    <row r="71" spans="1:14" s="2" customFormat="1" ht="60">
      <c r="A71" s="75">
        <f>A68+1</f>
        <v>41</v>
      </c>
      <c r="B71" s="37" t="s">
        <v>105</v>
      </c>
      <c r="C71" s="133"/>
      <c r="D71" s="145" t="s">
        <v>27</v>
      </c>
      <c r="E71" s="22" t="s">
        <v>106</v>
      </c>
      <c r="F71" s="191">
        <f t="shared" si="0"/>
        <v>2500</v>
      </c>
      <c r="G71" s="68"/>
      <c r="H71" s="68"/>
      <c r="I71" s="68"/>
      <c r="J71" s="68">
        <v>2500</v>
      </c>
      <c r="K71" s="23" t="s">
        <v>218</v>
      </c>
      <c r="L71" s="23" t="s">
        <v>182</v>
      </c>
      <c r="M71" s="51"/>
      <c r="N71" s="453"/>
    </row>
    <row r="72" spans="1:13" s="2" customFormat="1" ht="15">
      <c r="A72" s="429"/>
      <c r="B72" s="430" t="s">
        <v>318</v>
      </c>
      <c r="C72" s="116"/>
      <c r="D72" s="431"/>
      <c r="E72" s="434"/>
      <c r="F72" s="445">
        <v>12000</v>
      </c>
      <c r="G72" s="476"/>
      <c r="H72" s="476"/>
      <c r="I72" s="476"/>
      <c r="J72" s="476">
        <v>12000</v>
      </c>
      <c r="K72" s="443"/>
      <c r="L72" s="435"/>
      <c r="M72" s="477"/>
    </row>
    <row r="73" spans="1:13" s="2" customFormat="1" ht="45">
      <c r="A73" s="54">
        <f>A71+1</f>
        <v>42</v>
      </c>
      <c r="B73" s="37" t="s">
        <v>319</v>
      </c>
      <c r="C73" s="133"/>
      <c r="D73" s="32" t="s">
        <v>320</v>
      </c>
      <c r="E73" s="23" t="s">
        <v>321</v>
      </c>
      <c r="F73" s="191">
        <v>12000</v>
      </c>
      <c r="G73" s="68"/>
      <c r="H73" s="68"/>
      <c r="I73" s="68"/>
      <c r="J73" s="68">
        <v>12000</v>
      </c>
      <c r="K73" s="42" t="s">
        <v>322</v>
      </c>
      <c r="L73" s="31" t="s">
        <v>182</v>
      </c>
      <c r="M73" s="51"/>
    </row>
    <row r="74" spans="1:14" s="2" customFormat="1" ht="19.5" customHeight="1">
      <c r="A74" s="77"/>
      <c r="B74" s="150" t="s">
        <v>37</v>
      </c>
      <c r="C74" s="151">
        <v>1</v>
      </c>
      <c r="D74" s="15"/>
      <c r="E74" s="16"/>
      <c r="F74" s="25">
        <f t="shared" si="0"/>
        <v>1605</v>
      </c>
      <c r="G74" s="43">
        <f>G75</f>
        <v>0</v>
      </c>
      <c r="H74" s="43">
        <f>H75</f>
        <v>0</v>
      </c>
      <c r="I74" s="43">
        <f>I75</f>
        <v>0</v>
      </c>
      <c r="J74" s="43">
        <f>J75</f>
        <v>1605</v>
      </c>
      <c r="K74" s="16"/>
      <c r="L74" s="65"/>
      <c r="M74" s="48"/>
      <c r="N74" s="453"/>
    </row>
    <row r="75" spans="1:14" s="2" customFormat="1" ht="60">
      <c r="A75" s="54">
        <f>A73+1</f>
        <v>43</v>
      </c>
      <c r="B75" s="37" t="s">
        <v>107</v>
      </c>
      <c r="C75" s="133"/>
      <c r="D75" s="32" t="s">
        <v>214</v>
      </c>
      <c r="E75" s="23" t="s">
        <v>204</v>
      </c>
      <c r="F75" s="191">
        <f t="shared" si="0"/>
        <v>1605</v>
      </c>
      <c r="G75" s="68"/>
      <c r="H75" s="68"/>
      <c r="I75" s="68"/>
      <c r="J75" s="68">
        <v>1605</v>
      </c>
      <c r="K75" s="42" t="s">
        <v>230</v>
      </c>
      <c r="L75" s="31" t="s">
        <v>182</v>
      </c>
      <c r="M75" s="51"/>
      <c r="N75" s="453"/>
    </row>
    <row r="76" spans="1:14" s="2" customFormat="1" ht="19.5" customHeight="1">
      <c r="A76" s="77"/>
      <c r="B76" s="38" t="s">
        <v>90</v>
      </c>
      <c r="C76" s="109">
        <v>2</v>
      </c>
      <c r="D76" s="140"/>
      <c r="E76" s="34"/>
      <c r="F76" s="25">
        <f t="shared" si="0"/>
        <v>10300</v>
      </c>
      <c r="G76" s="43">
        <f>SUM(G77:G78)</f>
        <v>0</v>
      </c>
      <c r="H76" s="43">
        <f>SUM(H77:H78)</f>
        <v>0</v>
      </c>
      <c r="I76" s="43">
        <f>SUM(I77:I78)</f>
        <v>0</v>
      </c>
      <c r="J76" s="43">
        <f>SUM(J77:J78)</f>
        <v>10300</v>
      </c>
      <c r="K76" s="34"/>
      <c r="L76" s="34"/>
      <c r="M76" s="48"/>
      <c r="N76" s="453"/>
    </row>
    <row r="77" spans="1:14" s="2" customFormat="1" ht="110.25" customHeight="1">
      <c r="A77" s="54">
        <f>A75+1</f>
        <v>44</v>
      </c>
      <c r="B77" s="37" t="s">
        <v>108</v>
      </c>
      <c r="C77" s="133"/>
      <c r="D77" s="32" t="s">
        <v>222</v>
      </c>
      <c r="E77" s="23" t="s">
        <v>205</v>
      </c>
      <c r="F77" s="191">
        <f t="shared" si="0"/>
        <v>7300</v>
      </c>
      <c r="G77" s="21"/>
      <c r="H77" s="21"/>
      <c r="I77" s="21"/>
      <c r="J77" s="21">
        <v>7300</v>
      </c>
      <c r="K77" s="23" t="s">
        <v>275</v>
      </c>
      <c r="L77" s="31" t="s">
        <v>182</v>
      </c>
      <c r="M77" s="160"/>
      <c r="N77" s="453"/>
    </row>
    <row r="78" spans="1:14" s="2" customFormat="1" ht="112.5" customHeight="1">
      <c r="A78" s="54">
        <f>A77+1</f>
        <v>45</v>
      </c>
      <c r="B78" s="37" t="s">
        <v>109</v>
      </c>
      <c r="C78" s="133"/>
      <c r="D78" s="32" t="s">
        <v>222</v>
      </c>
      <c r="E78" s="23" t="s">
        <v>206</v>
      </c>
      <c r="F78" s="191">
        <v>3000</v>
      </c>
      <c r="G78" s="21"/>
      <c r="H78" s="21"/>
      <c r="I78" s="21"/>
      <c r="J78" s="21">
        <v>3000</v>
      </c>
      <c r="K78" s="23" t="s">
        <v>275</v>
      </c>
      <c r="L78" s="31" t="s">
        <v>182</v>
      </c>
      <c r="M78" s="160"/>
      <c r="N78" s="453"/>
    </row>
    <row r="79" spans="1:14" s="2" customFormat="1" ht="20.25" customHeight="1">
      <c r="A79" s="77"/>
      <c r="B79" s="38" t="s">
        <v>81</v>
      </c>
      <c r="C79" s="109">
        <v>1</v>
      </c>
      <c r="D79" s="33"/>
      <c r="E79" s="34"/>
      <c r="F79" s="25">
        <f aca="true" t="shared" si="3" ref="F79:F103">SUM(G79:J79)</f>
        <v>3651</v>
      </c>
      <c r="G79" s="43">
        <f>G80</f>
        <v>0</v>
      </c>
      <c r="H79" s="43">
        <f>H80</f>
        <v>0</v>
      </c>
      <c r="I79" s="43">
        <f>I80</f>
        <v>0</v>
      </c>
      <c r="J79" s="43">
        <f>J80</f>
        <v>3651</v>
      </c>
      <c r="K79" s="34"/>
      <c r="L79" s="34"/>
      <c r="M79" s="48"/>
      <c r="N79" s="453"/>
    </row>
    <row r="80" spans="1:14" s="2" customFormat="1" ht="45">
      <c r="A80" s="54">
        <f>A78+1</f>
        <v>46</v>
      </c>
      <c r="B80" s="37" t="s">
        <v>311</v>
      </c>
      <c r="C80" s="133"/>
      <c r="D80" s="142" t="s">
        <v>103</v>
      </c>
      <c r="E80" s="23" t="s">
        <v>169</v>
      </c>
      <c r="F80" s="191">
        <f t="shared" si="3"/>
        <v>3651</v>
      </c>
      <c r="G80" s="68"/>
      <c r="H80" s="68"/>
      <c r="I80" s="68"/>
      <c r="J80" s="68">
        <v>3651</v>
      </c>
      <c r="K80" s="23" t="s">
        <v>110</v>
      </c>
      <c r="L80" s="31" t="s">
        <v>182</v>
      </c>
      <c r="M80" s="51"/>
      <c r="N80" s="453"/>
    </row>
    <row r="81" spans="1:14" s="1" customFormat="1" ht="19.5" customHeight="1">
      <c r="A81" s="585" t="s">
        <v>38</v>
      </c>
      <c r="B81" s="586" t="s">
        <v>111</v>
      </c>
      <c r="C81" s="587">
        <f>C84+C88</f>
        <v>4</v>
      </c>
      <c r="D81" s="588"/>
      <c r="E81" s="565"/>
      <c r="F81" s="589">
        <f>SUM(G81:J81)</f>
        <v>472303</v>
      </c>
      <c r="G81" s="589">
        <f>G84+G88+G82</f>
        <v>6659</v>
      </c>
      <c r="H81" s="589">
        <f>H84+H88+H82</f>
        <v>1300</v>
      </c>
      <c r="I81" s="589">
        <f>I84+I88+I82</f>
        <v>0</v>
      </c>
      <c r="J81" s="589">
        <f>J84+J88+J82</f>
        <v>464344</v>
      </c>
      <c r="K81" s="590"/>
      <c r="L81" s="435"/>
      <c r="M81" s="591"/>
      <c r="N81" s="451"/>
    </row>
    <row r="82" spans="1:13" s="2" customFormat="1" ht="15">
      <c r="A82" s="597"/>
      <c r="B82" s="598" t="s">
        <v>72</v>
      </c>
      <c r="C82" s="599"/>
      <c r="D82" s="600"/>
      <c r="E82" s="601"/>
      <c r="F82" s="602">
        <f>F83</f>
        <v>3200</v>
      </c>
      <c r="G82" s="602">
        <f>G83</f>
        <v>1900</v>
      </c>
      <c r="H82" s="602">
        <f>H83</f>
        <v>1300</v>
      </c>
      <c r="I82" s="602">
        <f>I83</f>
        <v>0</v>
      </c>
      <c r="J82" s="602">
        <f>J83</f>
        <v>0</v>
      </c>
      <c r="K82" s="603"/>
      <c r="L82" s="603"/>
      <c r="M82" s="604"/>
    </row>
    <row r="83" spans="1:13" s="2" customFormat="1" ht="45.75" thickBot="1">
      <c r="A83" s="643">
        <f>A80+1</f>
        <v>47</v>
      </c>
      <c r="B83" s="469" t="s">
        <v>330</v>
      </c>
      <c r="C83" s="470"/>
      <c r="D83" s="471" t="s">
        <v>331</v>
      </c>
      <c r="E83" s="606" t="s">
        <v>332</v>
      </c>
      <c r="F83" s="607">
        <v>3200</v>
      </c>
      <c r="G83" s="607">
        <v>1900</v>
      </c>
      <c r="H83" s="607">
        <v>1300</v>
      </c>
      <c r="I83" s="607"/>
      <c r="J83" s="607">
        <f>F83-G83-H83</f>
        <v>0</v>
      </c>
      <c r="K83" s="474" t="s">
        <v>333</v>
      </c>
      <c r="L83" s="474" t="s">
        <v>182</v>
      </c>
      <c r="M83" s="608"/>
    </row>
    <row r="84" spans="1:14" s="2" customFormat="1" ht="20.25" customHeight="1">
      <c r="A84" s="137"/>
      <c r="B84" s="138" t="s">
        <v>30</v>
      </c>
      <c r="C84" s="139">
        <v>3</v>
      </c>
      <c r="D84" s="140"/>
      <c r="E84" s="57"/>
      <c r="F84" s="25">
        <f t="shared" si="3"/>
        <v>10603</v>
      </c>
      <c r="G84" s="43">
        <f>SUM(G85:G87)</f>
        <v>4759</v>
      </c>
      <c r="H84" s="43">
        <f>SUM(H85:H87)</f>
        <v>0</v>
      </c>
      <c r="I84" s="43">
        <f>SUM(I85:I87)</f>
        <v>0</v>
      </c>
      <c r="J84" s="43">
        <f>SUM(J85:J87)</f>
        <v>5844</v>
      </c>
      <c r="K84" s="34"/>
      <c r="L84" s="34"/>
      <c r="M84" s="161"/>
      <c r="N84" s="453"/>
    </row>
    <row r="85" spans="1:14" s="2" customFormat="1" ht="195">
      <c r="A85" s="36">
        <f>A83+1</f>
        <v>48</v>
      </c>
      <c r="B85" s="37" t="s">
        <v>271</v>
      </c>
      <c r="C85" s="133"/>
      <c r="D85" s="162" t="s">
        <v>67</v>
      </c>
      <c r="E85" s="23" t="s">
        <v>189</v>
      </c>
      <c r="F85" s="191">
        <f t="shared" si="3"/>
        <v>4191</v>
      </c>
      <c r="G85" s="189">
        <v>3309</v>
      </c>
      <c r="H85" s="189"/>
      <c r="I85" s="189"/>
      <c r="J85" s="189">
        <v>882</v>
      </c>
      <c r="K85" s="23" t="s">
        <v>185</v>
      </c>
      <c r="L85" s="20" t="s">
        <v>219</v>
      </c>
      <c r="M85" s="50" t="s">
        <v>309</v>
      </c>
      <c r="N85" s="453"/>
    </row>
    <row r="86" spans="1:14" s="2" customFormat="1" ht="195">
      <c r="A86" s="36">
        <f>A85+1</f>
        <v>49</v>
      </c>
      <c r="B86" s="163" t="s">
        <v>272</v>
      </c>
      <c r="C86" s="133"/>
      <c r="D86" s="163" t="s">
        <v>68</v>
      </c>
      <c r="E86" s="23" t="s">
        <v>188</v>
      </c>
      <c r="F86" s="191">
        <f t="shared" si="3"/>
        <v>2300</v>
      </c>
      <c r="G86" s="190">
        <v>1000</v>
      </c>
      <c r="H86" s="190"/>
      <c r="I86" s="190"/>
      <c r="J86" s="190">
        <v>1300</v>
      </c>
      <c r="K86" s="44" t="s">
        <v>249</v>
      </c>
      <c r="L86" s="20" t="s">
        <v>219</v>
      </c>
      <c r="M86" s="50" t="s">
        <v>309</v>
      </c>
      <c r="N86" s="453"/>
    </row>
    <row r="87" spans="1:14" s="2" customFormat="1" ht="45">
      <c r="A87" s="36">
        <f>A86+1</f>
        <v>50</v>
      </c>
      <c r="B87" s="164" t="s">
        <v>273</v>
      </c>
      <c r="C87" s="133"/>
      <c r="D87" s="162" t="s">
        <v>69</v>
      </c>
      <c r="E87" s="23" t="s">
        <v>187</v>
      </c>
      <c r="F87" s="191">
        <f t="shared" si="3"/>
        <v>4112</v>
      </c>
      <c r="G87" s="190">
        <v>450</v>
      </c>
      <c r="H87" s="190"/>
      <c r="I87" s="190"/>
      <c r="J87" s="190">
        <v>3662</v>
      </c>
      <c r="K87" s="23" t="s">
        <v>186</v>
      </c>
      <c r="L87" s="20" t="s">
        <v>219</v>
      </c>
      <c r="M87" s="50"/>
      <c r="N87" s="453"/>
    </row>
    <row r="88" spans="1:14" s="2" customFormat="1" ht="19.5" customHeight="1">
      <c r="A88" s="91"/>
      <c r="B88" s="165" t="s">
        <v>37</v>
      </c>
      <c r="C88" s="166">
        <v>1</v>
      </c>
      <c r="D88" s="73"/>
      <c r="E88" s="24"/>
      <c r="F88" s="25">
        <f t="shared" si="3"/>
        <v>458500</v>
      </c>
      <c r="G88" s="43">
        <f>G89</f>
        <v>0</v>
      </c>
      <c r="H88" s="43">
        <f>H89</f>
        <v>0</v>
      </c>
      <c r="I88" s="43">
        <f>I89</f>
        <v>0</v>
      </c>
      <c r="J88" s="43">
        <f>J89</f>
        <v>458500</v>
      </c>
      <c r="K88" s="17"/>
      <c r="L88" s="16"/>
      <c r="M88" s="173"/>
      <c r="N88" s="453"/>
    </row>
    <row r="89" spans="1:14" s="2" customFormat="1" ht="90">
      <c r="A89" s="26">
        <f>A87+1</f>
        <v>51</v>
      </c>
      <c r="B89" s="167" t="s">
        <v>112</v>
      </c>
      <c r="C89" s="168"/>
      <c r="D89" s="66" t="s">
        <v>328</v>
      </c>
      <c r="E89" s="59" t="s">
        <v>209</v>
      </c>
      <c r="F89" s="191">
        <f t="shared" si="3"/>
        <v>458500</v>
      </c>
      <c r="G89" s="76"/>
      <c r="H89" s="76"/>
      <c r="I89" s="76"/>
      <c r="J89" s="76">
        <v>458500</v>
      </c>
      <c r="K89" s="19" t="s">
        <v>329</v>
      </c>
      <c r="L89" s="20" t="s">
        <v>183</v>
      </c>
      <c r="M89" s="174" t="s">
        <v>276</v>
      </c>
      <c r="N89" s="453"/>
    </row>
    <row r="90" spans="1:14" s="1" customFormat="1" ht="23.25" customHeight="1">
      <c r="A90" s="444" t="s">
        <v>59</v>
      </c>
      <c r="B90" s="430" t="s">
        <v>62</v>
      </c>
      <c r="C90" s="116">
        <f aca="true" t="shared" si="4" ref="C90:J91">C91</f>
        <v>1</v>
      </c>
      <c r="D90" s="588"/>
      <c r="E90" s="565"/>
      <c r="F90" s="264">
        <f t="shared" si="3"/>
        <v>4000</v>
      </c>
      <c r="G90" s="264">
        <f t="shared" si="4"/>
        <v>2900</v>
      </c>
      <c r="H90" s="264">
        <f t="shared" si="4"/>
        <v>0</v>
      </c>
      <c r="I90" s="264">
        <f t="shared" si="4"/>
        <v>0</v>
      </c>
      <c r="J90" s="264">
        <f t="shared" si="4"/>
        <v>1100</v>
      </c>
      <c r="K90" s="434"/>
      <c r="L90" s="434"/>
      <c r="M90" s="477"/>
      <c r="N90" s="451"/>
    </row>
    <row r="91" spans="1:14" s="2" customFormat="1" ht="25.5" customHeight="1">
      <c r="A91" s="169"/>
      <c r="B91" s="38" t="s">
        <v>37</v>
      </c>
      <c r="C91" s="109">
        <v>1</v>
      </c>
      <c r="D91" s="73"/>
      <c r="E91" s="24"/>
      <c r="F91" s="25">
        <f t="shared" si="3"/>
        <v>4000</v>
      </c>
      <c r="G91" s="43">
        <f t="shared" si="4"/>
        <v>2900</v>
      </c>
      <c r="H91" s="43">
        <f t="shared" si="4"/>
        <v>0</v>
      </c>
      <c r="I91" s="43">
        <f t="shared" si="4"/>
        <v>0</v>
      </c>
      <c r="J91" s="43">
        <f t="shared" si="4"/>
        <v>1100</v>
      </c>
      <c r="K91" s="34"/>
      <c r="L91" s="34"/>
      <c r="M91" s="48"/>
      <c r="N91" s="453"/>
    </row>
    <row r="92" spans="1:14" s="2" customFormat="1" ht="45">
      <c r="A92" s="75">
        <f>A89+1</f>
        <v>52</v>
      </c>
      <c r="B92" s="105" t="s">
        <v>63</v>
      </c>
      <c r="C92" s="106"/>
      <c r="D92" s="66" t="s">
        <v>64</v>
      </c>
      <c r="E92" s="27" t="s">
        <v>190</v>
      </c>
      <c r="F92" s="191">
        <f t="shared" si="3"/>
        <v>4000</v>
      </c>
      <c r="G92" s="76">
        <v>2900</v>
      </c>
      <c r="H92" s="76"/>
      <c r="I92" s="76"/>
      <c r="J92" s="76">
        <v>1100</v>
      </c>
      <c r="K92" s="42" t="s">
        <v>229</v>
      </c>
      <c r="L92" s="31" t="s">
        <v>182</v>
      </c>
      <c r="M92" s="49"/>
      <c r="N92" s="453"/>
    </row>
    <row r="93" spans="1:14" s="1" customFormat="1" ht="19.5" customHeight="1">
      <c r="A93" s="429" t="s">
        <v>61</v>
      </c>
      <c r="B93" s="581" t="s">
        <v>25</v>
      </c>
      <c r="C93" s="582">
        <f>C96</f>
        <v>1</v>
      </c>
      <c r="D93" s="561"/>
      <c r="E93" s="435"/>
      <c r="F93" s="562">
        <f>F96+F94</f>
        <v>17000</v>
      </c>
      <c r="G93" s="562">
        <f>G96+G94</f>
        <v>14000</v>
      </c>
      <c r="H93" s="562">
        <f>H96+H94</f>
        <v>0</v>
      </c>
      <c r="I93" s="562">
        <f>I96+I94</f>
        <v>0</v>
      </c>
      <c r="J93" s="562">
        <f>J96+J94</f>
        <v>3000</v>
      </c>
      <c r="K93" s="592"/>
      <c r="L93" s="584"/>
      <c r="M93" s="477"/>
      <c r="N93" s="451"/>
    </row>
    <row r="94" spans="1:13" s="1" customFormat="1" ht="21" customHeight="1">
      <c r="A94" s="635"/>
      <c r="B94" s="621" t="s">
        <v>26</v>
      </c>
      <c r="C94" s="622"/>
      <c r="D94" s="621"/>
      <c r="E94" s="622"/>
      <c r="F94" s="562">
        <f>F95</f>
        <v>14000</v>
      </c>
      <c r="G94" s="562">
        <f>G95</f>
        <v>14000</v>
      </c>
      <c r="H94" s="562">
        <f>H95</f>
        <v>0</v>
      </c>
      <c r="I94" s="562">
        <f>I95</f>
        <v>0</v>
      </c>
      <c r="J94" s="562">
        <f>J95</f>
        <v>0</v>
      </c>
      <c r="K94" s="624"/>
      <c r="L94" s="624"/>
      <c r="M94" s="636"/>
    </row>
    <row r="95" spans="1:256" s="3" customFormat="1" ht="45.75" thickBot="1">
      <c r="A95" s="75">
        <f>A92+1</f>
        <v>53</v>
      </c>
      <c r="B95" s="638" t="s">
        <v>334</v>
      </c>
      <c r="C95" s="639"/>
      <c r="D95" s="32" t="s">
        <v>354</v>
      </c>
      <c r="E95" s="639" t="s">
        <v>113</v>
      </c>
      <c r="F95" s="68">
        <f>SUM(G95:K95)</f>
        <v>14000</v>
      </c>
      <c r="G95" s="68">
        <f>10000*1.4</f>
        <v>14000</v>
      </c>
      <c r="H95" s="68"/>
      <c r="I95" s="68"/>
      <c r="J95" s="68"/>
      <c r="K95" s="633" t="s">
        <v>349</v>
      </c>
      <c r="L95" s="42" t="s">
        <v>183</v>
      </c>
      <c r="M95" s="640"/>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c r="EH95" s="11"/>
      <c r="EI95" s="11"/>
      <c r="EJ95" s="11"/>
      <c r="EK95" s="11"/>
      <c r="EL95" s="11"/>
      <c r="EM95" s="11"/>
      <c r="EN95" s="11"/>
      <c r="EO95" s="11"/>
      <c r="EP95" s="11"/>
      <c r="EQ95" s="11"/>
      <c r="ER95" s="11"/>
      <c r="ES95" s="11"/>
      <c r="ET95" s="11"/>
      <c r="EU95" s="11"/>
      <c r="EV95" s="11"/>
      <c r="EW95" s="11"/>
      <c r="EX95" s="11"/>
      <c r="EY95" s="11"/>
      <c r="EZ95" s="11"/>
      <c r="FA95" s="11"/>
      <c r="FB95" s="11"/>
      <c r="FC95" s="11"/>
      <c r="FD95" s="11"/>
      <c r="FE95" s="11"/>
      <c r="FF95" s="11"/>
      <c r="FG95" s="11"/>
      <c r="FH95" s="11"/>
      <c r="FI95" s="11"/>
      <c r="FJ95" s="11"/>
      <c r="FK95" s="11"/>
      <c r="FL95" s="11"/>
      <c r="FM95" s="11"/>
      <c r="FN95" s="11"/>
      <c r="FO95" s="11"/>
      <c r="FP95" s="11"/>
      <c r="FQ95" s="11"/>
      <c r="FR95" s="11"/>
      <c r="FS95" s="11"/>
      <c r="FT95" s="11"/>
      <c r="FU95" s="11"/>
      <c r="FV95" s="11"/>
      <c r="FW95" s="11"/>
      <c r="FX95" s="11"/>
      <c r="FY95" s="11"/>
      <c r="FZ95" s="11"/>
      <c r="GA95" s="11"/>
      <c r="GB95" s="11"/>
      <c r="GC95" s="11"/>
      <c r="GD95" s="11"/>
      <c r="GE95" s="11"/>
      <c r="GF95" s="11"/>
      <c r="GG95" s="11"/>
      <c r="GH95" s="11"/>
      <c r="GI95" s="11"/>
      <c r="GJ95" s="11"/>
      <c r="GK95" s="11"/>
      <c r="GL95" s="11"/>
      <c r="GM95" s="11"/>
      <c r="GN95" s="11"/>
      <c r="GO95" s="11"/>
      <c r="GP95" s="11"/>
      <c r="GQ95" s="11"/>
      <c r="GR95" s="11"/>
      <c r="GS95" s="11"/>
      <c r="GT95" s="11"/>
      <c r="GU95" s="11"/>
      <c r="GV95" s="11"/>
      <c r="GW95" s="11"/>
      <c r="GX95" s="11"/>
      <c r="GY95" s="11"/>
      <c r="GZ95" s="11"/>
      <c r="HA95" s="11"/>
      <c r="HB95" s="11"/>
      <c r="HC95" s="11"/>
      <c r="HD95" s="11"/>
      <c r="HE95" s="11"/>
      <c r="HF95" s="11"/>
      <c r="HG95" s="11"/>
      <c r="HH95" s="11"/>
      <c r="HI95" s="11"/>
      <c r="HJ95" s="11"/>
      <c r="HK95" s="11"/>
      <c r="HL95" s="11"/>
      <c r="HM95" s="11"/>
      <c r="HN95" s="11"/>
      <c r="HO95" s="11"/>
      <c r="HP95" s="11"/>
      <c r="HQ95" s="11"/>
      <c r="HR95" s="11"/>
      <c r="HS95" s="11"/>
      <c r="HT95" s="11"/>
      <c r="HU95" s="11"/>
      <c r="HV95" s="11"/>
      <c r="HW95" s="11"/>
      <c r="HX95" s="11"/>
      <c r="HY95" s="11"/>
      <c r="HZ95" s="11"/>
      <c r="IA95" s="11"/>
      <c r="IB95" s="11"/>
      <c r="IC95" s="11"/>
      <c r="ID95" s="11"/>
      <c r="IE95" s="11"/>
      <c r="IF95" s="11"/>
      <c r="IG95" s="11"/>
      <c r="IH95" s="11"/>
      <c r="II95" s="11"/>
      <c r="IJ95" s="11"/>
      <c r="IK95" s="11"/>
      <c r="IL95" s="11"/>
      <c r="IM95" s="11"/>
      <c r="IN95" s="11"/>
      <c r="IO95" s="11"/>
      <c r="IP95" s="11"/>
      <c r="IQ95" s="11"/>
      <c r="IR95" s="11"/>
      <c r="IS95" s="11"/>
      <c r="IT95" s="11"/>
      <c r="IU95" s="11"/>
      <c r="IV95" s="11"/>
    </row>
    <row r="96" spans="1:14" s="2" customFormat="1" ht="22.5" customHeight="1">
      <c r="A96" s="77"/>
      <c r="B96" s="38" t="s">
        <v>37</v>
      </c>
      <c r="C96" s="109">
        <v>1</v>
      </c>
      <c r="D96" s="15"/>
      <c r="E96" s="16"/>
      <c r="F96" s="25">
        <f t="shared" si="3"/>
        <v>3000</v>
      </c>
      <c r="G96" s="43">
        <f>G97</f>
        <v>0</v>
      </c>
      <c r="H96" s="43">
        <f>H97</f>
        <v>0</v>
      </c>
      <c r="I96" s="43">
        <f>I97</f>
        <v>0</v>
      </c>
      <c r="J96" s="43">
        <f>J97</f>
        <v>3000</v>
      </c>
      <c r="K96" s="72"/>
      <c r="L96" s="65"/>
      <c r="M96" s="48"/>
      <c r="N96" s="453"/>
    </row>
    <row r="97" spans="1:14" s="2" customFormat="1" ht="45">
      <c r="A97" s="54">
        <f>A95+1</f>
        <v>54</v>
      </c>
      <c r="B97" s="170" t="s">
        <v>114</v>
      </c>
      <c r="C97" s="171"/>
      <c r="D97" s="66" t="s">
        <v>115</v>
      </c>
      <c r="E97" s="31" t="s">
        <v>212</v>
      </c>
      <c r="F97" s="191">
        <f t="shared" si="3"/>
        <v>3000</v>
      </c>
      <c r="G97" s="61"/>
      <c r="H97" s="61"/>
      <c r="I97" s="61"/>
      <c r="J97" s="61">
        <v>3000</v>
      </c>
      <c r="K97" s="42" t="s">
        <v>228</v>
      </c>
      <c r="L97" s="31" t="s">
        <v>182</v>
      </c>
      <c r="M97" s="175"/>
      <c r="N97" s="453"/>
    </row>
    <row r="98" spans="1:14" s="1" customFormat="1" ht="21" customHeight="1">
      <c r="A98" s="429" t="s">
        <v>65</v>
      </c>
      <c r="B98" s="581" t="s">
        <v>117</v>
      </c>
      <c r="C98" s="593">
        <f>C99</f>
        <v>1</v>
      </c>
      <c r="D98" s="561"/>
      <c r="E98" s="435"/>
      <c r="F98" s="264">
        <f t="shared" si="3"/>
        <v>66300</v>
      </c>
      <c r="G98" s="264">
        <f aca="true" t="shared" si="5" ref="G98:J99">G99</f>
        <v>0</v>
      </c>
      <c r="H98" s="264">
        <f t="shared" si="5"/>
        <v>0</v>
      </c>
      <c r="I98" s="264">
        <f t="shared" si="5"/>
        <v>0</v>
      </c>
      <c r="J98" s="264">
        <f t="shared" si="5"/>
        <v>66300</v>
      </c>
      <c r="K98" s="435"/>
      <c r="L98" s="435"/>
      <c r="M98" s="477"/>
      <c r="N98" s="451"/>
    </row>
    <row r="99" spans="1:14" s="2" customFormat="1" ht="23.25" customHeight="1">
      <c r="A99" s="77"/>
      <c r="B99" s="150" t="s">
        <v>40</v>
      </c>
      <c r="C99" s="151">
        <v>1</v>
      </c>
      <c r="D99" s="15"/>
      <c r="E99" s="16"/>
      <c r="F99" s="25">
        <f t="shared" si="3"/>
        <v>66300</v>
      </c>
      <c r="G99" s="43">
        <f t="shared" si="5"/>
        <v>0</v>
      </c>
      <c r="H99" s="43">
        <f t="shared" si="5"/>
        <v>0</v>
      </c>
      <c r="I99" s="43">
        <f t="shared" si="5"/>
        <v>0</v>
      </c>
      <c r="J99" s="43">
        <f t="shared" si="5"/>
        <v>66300</v>
      </c>
      <c r="K99" s="16"/>
      <c r="L99" s="16"/>
      <c r="M99" s="48"/>
      <c r="N99" s="453"/>
    </row>
    <row r="100" spans="1:14" s="2" customFormat="1" ht="45">
      <c r="A100" s="54">
        <f>A97+1</f>
        <v>55</v>
      </c>
      <c r="B100" s="37" t="s">
        <v>119</v>
      </c>
      <c r="C100" s="133"/>
      <c r="D100" s="115" t="s">
        <v>312</v>
      </c>
      <c r="E100" s="31" t="s">
        <v>213</v>
      </c>
      <c r="F100" s="191">
        <f t="shared" si="3"/>
        <v>66300</v>
      </c>
      <c r="G100" s="61">
        <v>0</v>
      </c>
      <c r="H100" s="61">
        <v>0</v>
      </c>
      <c r="I100" s="61">
        <v>0</v>
      </c>
      <c r="J100" s="61">
        <v>66300</v>
      </c>
      <c r="K100" s="31" t="s">
        <v>215</v>
      </c>
      <c r="L100" s="20" t="s">
        <v>219</v>
      </c>
      <c r="M100" s="48"/>
      <c r="N100" s="453"/>
    </row>
    <row r="101" spans="1:14" s="1" customFormat="1" ht="19.5" customHeight="1">
      <c r="A101" s="429" t="s">
        <v>116</v>
      </c>
      <c r="B101" s="581" t="s">
        <v>120</v>
      </c>
      <c r="C101" s="593">
        <f>C102</f>
        <v>1</v>
      </c>
      <c r="D101" s="561"/>
      <c r="E101" s="435"/>
      <c r="F101" s="264">
        <f t="shared" si="3"/>
        <v>11617</v>
      </c>
      <c r="G101" s="264">
        <f aca="true" t="shared" si="6" ref="G101:J102">G102</f>
        <v>0</v>
      </c>
      <c r="H101" s="264">
        <f t="shared" si="6"/>
        <v>0</v>
      </c>
      <c r="I101" s="264">
        <f t="shared" si="6"/>
        <v>0</v>
      </c>
      <c r="J101" s="264">
        <f t="shared" si="6"/>
        <v>11617</v>
      </c>
      <c r="K101" s="435"/>
      <c r="L101" s="435"/>
      <c r="M101" s="477"/>
      <c r="N101" s="451"/>
    </row>
    <row r="102" spans="1:14" s="2" customFormat="1" ht="21.75" customHeight="1">
      <c r="A102" s="172"/>
      <c r="B102" s="38" t="s">
        <v>90</v>
      </c>
      <c r="C102" s="109">
        <v>1</v>
      </c>
      <c r="D102" s="73"/>
      <c r="E102" s="24"/>
      <c r="F102" s="25">
        <f t="shared" si="3"/>
        <v>11617</v>
      </c>
      <c r="G102" s="43">
        <f t="shared" si="6"/>
        <v>0</v>
      </c>
      <c r="H102" s="43">
        <f t="shared" si="6"/>
        <v>0</v>
      </c>
      <c r="I102" s="43">
        <f t="shared" si="6"/>
        <v>0</v>
      </c>
      <c r="J102" s="43">
        <f t="shared" si="6"/>
        <v>11617</v>
      </c>
      <c r="K102" s="34"/>
      <c r="L102" s="17"/>
      <c r="M102" s="173"/>
      <c r="N102" s="453"/>
    </row>
    <row r="103" spans="1:14" s="2" customFormat="1" ht="114" customHeight="1">
      <c r="A103" s="361">
        <f>A100+1</f>
        <v>56</v>
      </c>
      <c r="B103" s="37" t="s">
        <v>121</v>
      </c>
      <c r="C103" s="133"/>
      <c r="D103" s="32" t="s">
        <v>222</v>
      </c>
      <c r="E103" s="23" t="s">
        <v>156</v>
      </c>
      <c r="F103" s="191">
        <f t="shared" si="3"/>
        <v>11617</v>
      </c>
      <c r="G103" s="21"/>
      <c r="H103" s="21"/>
      <c r="I103" s="21"/>
      <c r="J103" s="21">
        <v>11617</v>
      </c>
      <c r="K103" s="23" t="s">
        <v>275</v>
      </c>
      <c r="L103" s="31" t="s">
        <v>182</v>
      </c>
      <c r="M103" s="160"/>
      <c r="N103" s="453"/>
    </row>
    <row r="104" spans="1:14" s="2" customFormat="1" ht="20.25" customHeight="1">
      <c r="A104" s="444" t="s">
        <v>285</v>
      </c>
      <c r="B104" s="430" t="s">
        <v>145</v>
      </c>
      <c r="C104" s="116"/>
      <c r="D104" s="431"/>
      <c r="E104" s="434"/>
      <c r="F104" s="445">
        <f aca="true" t="shared" si="7" ref="F104:J105">F105</f>
        <v>2530</v>
      </c>
      <c r="G104" s="445">
        <f t="shared" si="7"/>
        <v>0</v>
      </c>
      <c r="H104" s="445">
        <f t="shared" si="7"/>
        <v>0</v>
      </c>
      <c r="I104" s="445">
        <f t="shared" si="7"/>
        <v>0</v>
      </c>
      <c r="J104" s="445">
        <f t="shared" si="7"/>
        <v>2530</v>
      </c>
      <c r="K104" s="434"/>
      <c r="L104" s="435"/>
      <c r="M104" s="160"/>
      <c r="N104" s="453"/>
    </row>
    <row r="105" spans="1:14" s="2" customFormat="1" ht="20.25" customHeight="1">
      <c r="A105" s="444"/>
      <c r="B105" s="430" t="s">
        <v>81</v>
      </c>
      <c r="C105" s="116"/>
      <c r="D105" s="431"/>
      <c r="E105" s="434"/>
      <c r="F105" s="445">
        <f t="shared" si="7"/>
        <v>2530</v>
      </c>
      <c r="G105" s="445">
        <f t="shared" si="7"/>
        <v>0</v>
      </c>
      <c r="H105" s="445">
        <f t="shared" si="7"/>
        <v>0</v>
      </c>
      <c r="I105" s="445">
        <f t="shared" si="7"/>
        <v>0</v>
      </c>
      <c r="J105" s="445">
        <f t="shared" si="7"/>
        <v>2530</v>
      </c>
      <c r="K105" s="434"/>
      <c r="L105" s="435"/>
      <c r="M105" s="160"/>
      <c r="N105" s="453"/>
    </row>
    <row r="106" spans="1:14" s="436" customFormat="1" ht="51" customHeight="1" thickBot="1">
      <c r="A106" s="468">
        <f>A103+1</f>
        <v>57</v>
      </c>
      <c r="B106" s="469" t="s">
        <v>286</v>
      </c>
      <c r="C106" s="470"/>
      <c r="D106" s="471" t="s">
        <v>287</v>
      </c>
      <c r="E106" s="467" t="s">
        <v>169</v>
      </c>
      <c r="F106" s="472">
        <v>2530</v>
      </c>
      <c r="G106" s="473"/>
      <c r="H106" s="473"/>
      <c r="I106" s="473"/>
      <c r="J106" s="473">
        <v>2530</v>
      </c>
      <c r="K106" s="467" t="s">
        <v>293</v>
      </c>
      <c r="L106" s="474" t="s">
        <v>182</v>
      </c>
      <c r="M106" s="475"/>
      <c r="N106" s="455"/>
    </row>
    <row r="107" spans="1:256" s="267" customFormat="1" ht="22.5" customHeight="1" thickBot="1">
      <c r="A107" s="81"/>
      <c r="B107" s="270" t="s">
        <v>70</v>
      </c>
      <c r="C107" s="271">
        <f>C101+C98+C93+C90+C81+C69+C43+C23+C16+C6+'[1]PL6-Thu_Cong van'!C67</f>
        <v>52</v>
      </c>
      <c r="D107" s="272"/>
      <c r="E107" s="84"/>
      <c r="F107" s="85">
        <f>SUM(G107:J107)</f>
        <v>2276802</v>
      </c>
      <c r="G107" s="85">
        <f>G101+G98+G93+G90+G81+G69+G43+G23+G16+G6</f>
        <v>598931</v>
      </c>
      <c r="H107" s="85">
        <f>H101+H98+H93+H90+H81+H69+H43+H23+H16+H6+'[1]PL6-Thu_Cong van'!H67</f>
        <v>1300</v>
      </c>
      <c r="I107" s="85">
        <f>I101+I98+I93+I90+I81+I69+I43+I23+I16+I6+'[1]PL6-Thu_Cong van'!I67</f>
        <v>0</v>
      </c>
      <c r="J107" s="85">
        <f>J101+J98+J93+J90+J81+J69+J43+J23+J16+J6+J104</f>
        <v>1676571</v>
      </c>
      <c r="K107" s="83"/>
      <c r="L107" s="82"/>
      <c r="M107" s="273"/>
      <c r="N107" s="454"/>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c r="EN107" s="11"/>
      <c r="EO107" s="11"/>
      <c r="EP107" s="11"/>
      <c r="EQ107" s="11"/>
      <c r="ER107" s="11"/>
      <c r="ES107" s="11"/>
      <c r="ET107" s="11"/>
      <c r="EU107" s="11"/>
      <c r="EV107" s="11"/>
      <c r="EW107" s="11"/>
      <c r="EX107" s="11"/>
      <c r="EY107" s="11"/>
      <c r="EZ107" s="11"/>
      <c r="FA107" s="11"/>
      <c r="FB107" s="11"/>
      <c r="FC107" s="11"/>
      <c r="FD107" s="11"/>
      <c r="FE107" s="11"/>
      <c r="FF107" s="11"/>
      <c r="FG107" s="11"/>
      <c r="FH107" s="11"/>
      <c r="FI107" s="11"/>
      <c r="FJ107" s="11"/>
      <c r="FK107" s="11"/>
      <c r="FL107" s="11"/>
      <c r="FM107" s="11"/>
      <c r="FN107" s="11"/>
      <c r="FO107" s="11"/>
      <c r="FP107" s="11"/>
      <c r="FQ107" s="11"/>
      <c r="FR107" s="11"/>
      <c r="FS107" s="11"/>
      <c r="FT107" s="11"/>
      <c r="FU107" s="11"/>
      <c r="FV107" s="11"/>
      <c r="FW107" s="11"/>
      <c r="FX107" s="11"/>
      <c r="FY107" s="11"/>
      <c r="FZ107" s="11"/>
      <c r="GA107" s="11"/>
      <c r="GB107" s="11"/>
      <c r="GC107" s="11"/>
      <c r="GD107" s="11"/>
      <c r="GE107" s="11"/>
      <c r="GF107" s="11"/>
      <c r="GG107" s="11"/>
      <c r="GH107" s="11"/>
      <c r="GI107" s="11"/>
      <c r="GJ107" s="11"/>
      <c r="GK107" s="11"/>
      <c r="GL107" s="11"/>
      <c r="GM107" s="11"/>
      <c r="GN107" s="11"/>
      <c r="GO107" s="11"/>
      <c r="GP107" s="11"/>
      <c r="GQ107" s="11"/>
      <c r="GR107" s="11"/>
      <c r="GS107" s="11"/>
      <c r="GT107" s="11"/>
      <c r="GU107" s="11"/>
      <c r="GV107" s="11"/>
      <c r="GW107" s="11"/>
      <c r="GX107" s="11"/>
      <c r="GY107" s="11"/>
      <c r="GZ107" s="11"/>
      <c r="HA107" s="11"/>
      <c r="HB107" s="11"/>
      <c r="HC107" s="11"/>
      <c r="HD107" s="11"/>
      <c r="HE107" s="11"/>
      <c r="HF107" s="11"/>
      <c r="HG107" s="11"/>
      <c r="HH107" s="11"/>
      <c r="HI107" s="11"/>
      <c r="HJ107" s="11"/>
      <c r="HK107" s="11"/>
      <c r="HL107" s="11"/>
      <c r="HM107" s="11"/>
      <c r="HN107" s="11"/>
      <c r="HO107" s="11"/>
      <c r="HP107" s="11"/>
      <c r="HQ107" s="11"/>
      <c r="HR107" s="11"/>
      <c r="HS107" s="11"/>
      <c r="HT107" s="11"/>
      <c r="HU107" s="11"/>
      <c r="HV107" s="11"/>
      <c r="HW107" s="11"/>
      <c r="HX107" s="11"/>
      <c r="HY107" s="11"/>
      <c r="HZ107" s="11"/>
      <c r="IA107" s="11"/>
      <c r="IB107" s="11"/>
      <c r="IC107" s="11"/>
      <c r="ID107" s="11"/>
      <c r="IE107" s="11"/>
      <c r="IF107" s="11"/>
      <c r="IG107" s="11"/>
      <c r="IH107" s="11"/>
      <c r="II107" s="11"/>
      <c r="IJ107" s="11"/>
      <c r="IK107" s="11"/>
      <c r="IL107" s="11"/>
      <c r="IM107" s="11"/>
      <c r="IN107" s="11"/>
      <c r="IO107" s="11"/>
      <c r="IP107" s="11"/>
      <c r="IQ107" s="11"/>
      <c r="IR107" s="11"/>
      <c r="IS107" s="11"/>
      <c r="IT107" s="11"/>
      <c r="IU107" s="11"/>
      <c r="IV107" s="11"/>
    </row>
    <row r="108" spans="1:256" s="267" customFormat="1" ht="15">
      <c r="A108" s="5"/>
      <c r="B108" s="704"/>
      <c r="C108" s="705"/>
      <c r="D108" s="704"/>
      <c r="E108" s="706"/>
      <c r="F108" s="707"/>
      <c r="G108" s="707"/>
      <c r="H108" s="707"/>
      <c r="I108" s="707"/>
      <c r="J108" s="707"/>
      <c r="K108" s="708"/>
      <c r="L108" s="6"/>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c r="FF108" s="11"/>
      <c r="FG108" s="11"/>
      <c r="FH108" s="11"/>
      <c r="FI108" s="11"/>
      <c r="FJ108" s="11"/>
      <c r="FK108" s="11"/>
      <c r="FL108" s="11"/>
      <c r="FM108" s="11"/>
      <c r="FN108" s="11"/>
      <c r="FO108" s="11"/>
      <c r="FP108" s="11"/>
      <c r="FQ108" s="11"/>
      <c r="FR108" s="11"/>
      <c r="FS108" s="11"/>
      <c r="FT108" s="11"/>
      <c r="FU108" s="11"/>
      <c r="FV108" s="11"/>
      <c r="FW108" s="11"/>
      <c r="FX108" s="11"/>
      <c r="FY108" s="11"/>
      <c r="FZ108" s="11"/>
      <c r="GA108" s="11"/>
      <c r="GB108" s="11"/>
      <c r="GC108" s="11"/>
      <c r="GD108" s="11"/>
      <c r="GE108" s="11"/>
      <c r="GF108" s="11"/>
      <c r="GG108" s="11"/>
      <c r="GH108" s="11"/>
      <c r="GI108" s="11"/>
      <c r="GJ108" s="11"/>
      <c r="GK108" s="11"/>
      <c r="GL108" s="11"/>
      <c r="GM108" s="11"/>
      <c r="GN108" s="11"/>
      <c r="GO108" s="11"/>
      <c r="GP108" s="11"/>
      <c r="GQ108" s="11"/>
      <c r="GR108" s="11"/>
      <c r="GS108" s="11"/>
      <c r="GT108" s="11"/>
      <c r="GU108" s="11"/>
      <c r="GV108" s="11"/>
      <c r="GW108" s="11"/>
      <c r="GX108" s="11"/>
      <c r="GY108" s="11"/>
      <c r="GZ108" s="11"/>
      <c r="HA108" s="11"/>
      <c r="HB108" s="11"/>
      <c r="HC108" s="11"/>
      <c r="HD108" s="11"/>
      <c r="HE108" s="11"/>
      <c r="HF108" s="11"/>
      <c r="HG108" s="11"/>
      <c r="HH108" s="11"/>
      <c r="HI108" s="11"/>
      <c r="HJ108" s="11"/>
      <c r="HK108" s="11"/>
      <c r="HL108" s="11"/>
      <c r="HM108" s="11"/>
      <c r="HN108" s="11"/>
      <c r="HO108" s="11"/>
      <c r="HP108" s="11"/>
      <c r="HQ108" s="11"/>
      <c r="HR108" s="11"/>
      <c r="HS108" s="11"/>
      <c r="HT108" s="11"/>
      <c r="HU108" s="11"/>
      <c r="HV108" s="11"/>
      <c r="HW108" s="11"/>
      <c r="HX108" s="11"/>
      <c r="HY108" s="11"/>
      <c r="HZ108" s="11"/>
      <c r="IA108" s="11"/>
      <c r="IB108" s="11"/>
      <c r="IC108" s="11"/>
      <c r="ID108" s="11"/>
      <c r="IE108" s="11"/>
      <c r="IF108" s="11"/>
      <c r="IG108" s="11"/>
      <c r="IH108" s="11"/>
      <c r="II108" s="11"/>
      <c r="IJ108" s="11"/>
      <c r="IK108" s="11"/>
      <c r="IL108" s="11"/>
      <c r="IM108" s="11"/>
      <c r="IN108" s="11"/>
      <c r="IO108" s="11"/>
      <c r="IP108" s="11"/>
      <c r="IQ108" s="11"/>
      <c r="IR108" s="11"/>
      <c r="IS108" s="11"/>
      <c r="IT108" s="11"/>
      <c r="IU108" s="11"/>
      <c r="IV108" s="11"/>
    </row>
    <row r="109" spans="1:256" s="267" customFormat="1" ht="15">
      <c r="A109" s="5"/>
      <c r="B109" s="709"/>
      <c r="C109" s="710"/>
      <c r="D109" s="709"/>
      <c r="E109" s="711"/>
      <c r="F109" s="712"/>
      <c r="G109" s="712"/>
      <c r="H109" s="712"/>
      <c r="I109" s="712"/>
      <c r="J109" s="712"/>
      <c r="K109" s="713"/>
      <c r="L109" s="6"/>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c r="GH109" s="11"/>
      <c r="GI109" s="11"/>
      <c r="GJ109" s="11"/>
      <c r="GK109" s="11"/>
      <c r="GL109" s="11"/>
      <c r="GM109" s="11"/>
      <c r="GN109" s="11"/>
      <c r="GO109" s="11"/>
      <c r="GP109" s="11"/>
      <c r="GQ109" s="11"/>
      <c r="GR109" s="11"/>
      <c r="GS109" s="11"/>
      <c r="GT109" s="11"/>
      <c r="GU109" s="11"/>
      <c r="GV109" s="11"/>
      <c r="GW109" s="11"/>
      <c r="GX109" s="11"/>
      <c r="GY109" s="11"/>
      <c r="GZ109" s="11"/>
      <c r="HA109" s="11"/>
      <c r="HB109" s="11"/>
      <c r="HC109" s="11"/>
      <c r="HD109" s="11"/>
      <c r="HE109" s="11"/>
      <c r="HF109" s="11"/>
      <c r="HG109" s="11"/>
      <c r="HH109" s="11"/>
      <c r="HI109" s="11"/>
      <c r="HJ109" s="11"/>
      <c r="HK109" s="11"/>
      <c r="HL109" s="11"/>
      <c r="HM109" s="11"/>
      <c r="HN109" s="11"/>
      <c r="HO109" s="11"/>
      <c r="HP109" s="11"/>
      <c r="HQ109" s="11"/>
      <c r="HR109" s="11"/>
      <c r="HS109" s="11"/>
      <c r="HT109" s="11"/>
      <c r="HU109" s="11"/>
      <c r="HV109" s="11"/>
      <c r="HW109" s="11"/>
      <c r="HX109" s="11"/>
      <c r="HY109" s="11"/>
      <c r="HZ109" s="11"/>
      <c r="IA109" s="11"/>
      <c r="IB109" s="11"/>
      <c r="IC109" s="11"/>
      <c r="ID109" s="11"/>
      <c r="IE109" s="11"/>
      <c r="IF109" s="11"/>
      <c r="IG109" s="11"/>
      <c r="IH109" s="11"/>
      <c r="II109" s="11"/>
      <c r="IJ109" s="11"/>
      <c r="IK109" s="11"/>
      <c r="IL109" s="11"/>
      <c r="IM109" s="11"/>
      <c r="IN109" s="11"/>
      <c r="IO109" s="11"/>
      <c r="IP109" s="11"/>
      <c r="IQ109" s="11"/>
      <c r="IR109" s="11"/>
      <c r="IS109" s="11"/>
      <c r="IT109" s="11"/>
      <c r="IU109" s="11"/>
      <c r="IV109" s="11"/>
    </row>
    <row r="110" spans="1:256" s="267" customFormat="1" ht="15">
      <c r="A110" s="5"/>
      <c r="B110" s="11"/>
      <c r="C110" s="93"/>
      <c r="D110" s="94"/>
      <c r="E110" s="7"/>
      <c r="F110" s="10"/>
      <c r="G110" s="10"/>
      <c r="H110" s="10"/>
      <c r="I110" s="10"/>
      <c r="J110" s="10"/>
      <c r="K110" s="8"/>
      <c r="L110" s="6"/>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1"/>
      <c r="FW110" s="11"/>
      <c r="FX110" s="11"/>
      <c r="FY110" s="11"/>
      <c r="FZ110" s="11"/>
      <c r="GA110" s="11"/>
      <c r="GB110" s="11"/>
      <c r="GC110" s="11"/>
      <c r="GD110" s="11"/>
      <c r="GE110" s="11"/>
      <c r="GF110" s="11"/>
      <c r="GG110" s="11"/>
      <c r="GH110" s="11"/>
      <c r="GI110" s="11"/>
      <c r="GJ110" s="11"/>
      <c r="GK110" s="11"/>
      <c r="GL110" s="11"/>
      <c r="GM110" s="11"/>
      <c r="GN110" s="11"/>
      <c r="GO110" s="11"/>
      <c r="GP110" s="11"/>
      <c r="GQ110" s="11"/>
      <c r="GR110" s="11"/>
      <c r="GS110" s="11"/>
      <c r="GT110" s="11"/>
      <c r="GU110" s="11"/>
      <c r="GV110" s="11"/>
      <c r="GW110" s="11"/>
      <c r="GX110" s="11"/>
      <c r="GY110" s="11"/>
      <c r="GZ110" s="11"/>
      <c r="HA110" s="11"/>
      <c r="HB110" s="11"/>
      <c r="HC110" s="11"/>
      <c r="HD110" s="11"/>
      <c r="HE110" s="11"/>
      <c r="HF110" s="11"/>
      <c r="HG110" s="11"/>
      <c r="HH110" s="11"/>
      <c r="HI110" s="11"/>
      <c r="HJ110" s="11"/>
      <c r="HK110" s="11"/>
      <c r="HL110" s="11"/>
      <c r="HM110" s="11"/>
      <c r="HN110" s="11"/>
      <c r="HO110" s="11"/>
      <c r="HP110" s="11"/>
      <c r="HQ110" s="11"/>
      <c r="HR110" s="11"/>
      <c r="HS110" s="11"/>
      <c r="HT110" s="11"/>
      <c r="HU110" s="11"/>
      <c r="HV110" s="11"/>
      <c r="HW110" s="11"/>
      <c r="HX110" s="11"/>
      <c r="HY110" s="11"/>
      <c r="HZ110" s="11"/>
      <c r="IA110" s="11"/>
      <c r="IB110" s="11"/>
      <c r="IC110" s="11"/>
      <c r="ID110" s="11"/>
      <c r="IE110" s="11"/>
      <c r="IF110" s="11"/>
      <c r="IG110" s="11"/>
      <c r="IH110" s="11"/>
      <c r="II110" s="11"/>
      <c r="IJ110" s="11"/>
      <c r="IK110" s="11"/>
      <c r="IL110" s="11"/>
      <c r="IM110" s="11"/>
      <c r="IN110" s="11"/>
      <c r="IO110" s="11"/>
      <c r="IP110" s="11"/>
      <c r="IQ110" s="11"/>
      <c r="IR110" s="11"/>
      <c r="IS110" s="11"/>
      <c r="IT110" s="11"/>
      <c r="IU110" s="11"/>
      <c r="IV110" s="11"/>
    </row>
    <row r="111" spans="1:256" s="267" customFormat="1" ht="15">
      <c r="A111" s="5"/>
      <c r="B111" s="11"/>
      <c r="C111" s="93"/>
      <c r="D111" s="94"/>
      <c r="E111" s="7"/>
      <c r="F111" s="9"/>
      <c r="G111" s="9"/>
      <c r="H111" s="9"/>
      <c r="I111" s="9"/>
      <c r="J111" s="9"/>
      <c r="K111" s="8"/>
      <c r="L111" s="6"/>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c r="FO111" s="11"/>
      <c r="FP111" s="11"/>
      <c r="FQ111" s="11"/>
      <c r="FR111" s="11"/>
      <c r="FS111" s="11"/>
      <c r="FT111" s="11"/>
      <c r="FU111" s="11"/>
      <c r="FV111" s="11"/>
      <c r="FW111" s="11"/>
      <c r="FX111" s="11"/>
      <c r="FY111" s="11"/>
      <c r="FZ111" s="11"/>
      <c r="GA111" s="11"/>
      <c r="GB111" s="11"/>
      <c r="GC111" s="11"/>
      <c r="GD111" s="11"/>
      <c r="GE111" s="11"/>
      <c r="GF111" s="11"/>
      <c r="GG111" s="11"/>
      <c r="GH111" s="11"/>
      <c r="GI111" s="11"/>
      <c r="GJ111" s="11"/>
      <c r="GK111" s="11"/>
      <c r="GL111" s="11"/>
      <c r="GM111" s="11"/>
      <c r="GN111" s="11"/>
      <c r="GO111" s="11"/>
      <c r="GP111" s="11"/>
      <c r="GQ111" s="11"/>
      <c r="GR111" s="11"/>
      <c r="GS111" s="11"/>
      <c r="GT111" s="11"/>
      <c r="GU111" s="11"/>
      <c r="GV111" s="11"/>
      <c r="GW111" s="11"/>
      <c r="GX111" s="11"/>
      <c r="GY111" s="11"/>
      <c r="GZ111" s="11"/>
      <c r="HA111" s="11"/>
      <c r="HB111" s="11"/>
      <c r="HC111" s="11"/>
      <c r="HD111" s="11"/>
      <c r="HE111" s="11"/>
      <c r="HF111" s="11"/>
      <c r="HG111" s="11"/>
      <c r="HH111" s="11"/>
      <c r="HI111" s="11"/>
      <c r="HJ111" s="11"/>
      <c r="HK111" s="11"/>
      <c r="HL111" s="11"/>
      <c r="HM111" s="11"/>
      <c r="HN111" s="11"/>
      <c r="HO111" s="11"/>
      <c r="HP111" s="11"/>
      <c r="HQ111" s="11"/>
      <c r="HR111" s="11"/>
      <c r="HS111" s="11"/>
      <c r="HT111" s="11"/>
      <c r="HU111" s="11"/>
      <c r="HV111" s="11"/>
      <c r="HW111" s="11"/>
      <c r="HX111" s="11"/>
      <c r="HY111" s="11"/>
      <c r="HZ111" s="11"/>
      <c r="IA111" s="11"/>
      <c r="IB111" s="11"/>
      <c r="IC111" s="11"/>
      <c r="ID111" s="11"/>
      <c r="IE111" s="11"/>
      <c r="IF111" s="11"/>
      <c r="IG111" s="11"/>
      <c r="IH111" s="11"/>
      <c r="II111" s="11"/>
      <c r="IJ111" s="11"/>
      <c r="IK111" s="11"/>
      <c r="IL111" s="11"/>
      <c r="IM111" s="11"/>
      <c r="IN111" s="11"/>
      <c r="IO111" s="11"/>
      <c r="IP111" s="11"/>
      <c r="IQ111" s="11"/>
      <c r="IR111" s="11"/>
      <c r="IS111" s="11"/>
      <c r="IT111" s="11"/>
      <c r="IU111" s="11"/>
      <c r="IV111" s="11"/>
    </row>
    <row r="112" spans="1:256" s="267" customFormat="1" ht="15">
      <c r="A112" s="5"/>
      <c r="B112" s="11"/>
      <c r="C112" s="93"/>
      <c r="D112" s="94"/>
      <c r="E112" s="7"/>
      <c r="F112" s="9"/>
      <c r="G112" s="9"/>
      <c r="H112" s="9"/>
      <c r="I112" s="9"/>
      <c r="J112" s="9"/>
      <c r="K112" s="8"/>
      <c r="L112" s="6"/>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c r="FL112" s="11"/>
      <c r="FM112" s="11"/>
      <c r="FN112" s="11"/>
      <c r="FO112" s="11"/>
      <c r="FP112" s="11"/>
      <c r="FQ112" s="11"/>
      <c r="FR112" s="11"/>
      <c r="FS112" s="11"/>
      <c r="FT112" s="11"/>
      <c r="FU112" s="11"/>
      <c r="FV112" s="11"/>
      <c r="FW112" s="11"/>
      <c r="FX112" s="11"/>
      <c r="FY112" s="11"/>
      <c r="FZ112" s="11"/>
      <c r="GA112" s="11"/>
      <c r="GB112" s="11"/>
      <c r="GC112" s="11"/>
      <c r="GD112" s="11"/>
      <c r="GE112" s="11"/>
      <c r="GF112" s="11"/>
      <c r="GG112" s="11"/>
      <c r="GH112" s="11"/>
      <c r="GI112" s="11"/>
      <c r="GJ112" s="11"/>
      <c r="GK112" s="11"/>
      <c r="GL112" s="11"/>
      <c r="GM112" s="11"/>
      <c r="GN112" s="11"/>
      <c r="GO112" s="11"/>
      <c r="GP112" s="11"/>
      <c r="GQ112" s="11"/>
      <c r="GR112" s="11"/>
      <c r="GS112" s="11"/>
      <c r="GT112" s="11"/>
      <c r="GU112" s="11"/>
      <c r="GV112" s="11"/>
      <c r="GW112" s="11"/>
      <c r="GX112" s="11"/>
      <c r="GY112" s="11"/>
      <c r="GZ112" s="11"/>
      <c r="HA112" s="11"/>
      <c r="HB112" s="11"/>
      <c r="HC112" s="11"/>
      <c r="HD112" s="11"/>
      <c r="HE112" s="11"/>
      <c r="HF112" s="11"/>
      <c r="HG112" s="11"/>
      <c r="HH112" s="11"/>
      <c r="HI112" s="11"/>
      <c r="HJ112" s="11"/>
      <c r="HK112" s="11"/>
      <c r="HL112" s="11"/>
      <c r="HM112" s="11"/>
      <c r="HN112" s="11"/>
      <c r="HO112" s="11"/>
      <c r="HP112" s="11"/>
      <c r="HQ112" s="11"/>
      <c r="HR112" s="11"/>
      <c r="HS112" s="11"/>
      <c r="HT112" s="11"/>
      <c r="HU112" s="11"/>
      <c r="HV112" s="11"/>
      <c r="HW112" s="11"/>
      <c r="HX112" s="11"/>
      <c r="HY112" s="11"/>
      <c r="HZ112" s="11"/>
      <c r="IA112" s="11"/>
      <c r="IB112" s="11"/>
      <c r="IC112" s="11"/>
      <c r="ID112" s="11"/>
      <c r="IE112" s="11"/>
      <c r="IF112" s="11"/>
      <c r="IG112" s="11"/>
      <c r="IH112" s="11"/>
      <c r="II112" s="11"/>
      <c r="IJ112" s="11"/>
      <c r="IK112" s="11"/>
      <c r="IL112" s="11"/>
      <c r="IM112" s="11"/>
      <c r="IN112" s="11"/>
      <c r="IO112" s="11"/>
      <c r="IP112" s="11"/>
      <c r="IQ112" s="11"/>
      <c r="IR112" s="11"/>
      <c r="IS112" s="11"/>
      <c r="IT112" s="11"/>
      <c r="IU112" s="11"/>
      <c r="IV112" s="11"/>
    </row>
  </sheetData>
  <sheetProtection/>
  <autoFilter ref="A5:IV107"/>
  <mergeCells count="12">
    <mergeCell ref="G3:J4"/>
    <mergeCell ref="K3:K5"/>
    <mergeCell ref="L3:L5"/>
    <mergeCell ref="M3:M5"/>
    <mergeCell ref="B108:K108"/>
    <mergeCell ref="B109:K109"/>
    <mergeCell ref="A1:M1"/>
    <mergeCell ref="A3:A5"/>
    <mergeCell ref="B3:B5"/>
    <mergeCell ref="D3:D5"/>
    <mergeCell ref="E3:E5"/>
    <mergeCell ref="F3:F5"/>
  </mergeCells>
  <printOptions/>
  <pageMargins left="0.24" right="0.18" top="0.26" bottom="0.24" header="0.51" footer="0.21"/>
  <pageSetup fitToHeight="0" horizontalDpi="600" verticalDpi="600" orientation="landscape" paperSize="9" scale="70" r:id="rId3"/>
  <headerFooter>
    <oddFooter>&amp;C&amp;P</oddFooter>
  </headerFooter>
  <legacyDrawing r:id="rId2"/>
</worksheet>
</file>

<file path=xl/worksheets/sheet5.xml><?xml version="1.0" encoding="utf-8"?>
<worksheet xmlns="http://schemas.openxmlformats.org/spreadsheetml/2006/main" xmlns:r="http://schemas.openxmlformats.org/officeDocument/2006/relationships">
  <dimension ref="B4:J24"/>
  <sheetViews>
    <sheetView zoomScalePageLayoutView="0" workbookViewId="0" topLeftCell="A1">
      <selection activeCell="A26" sqref="A26"/>
    </sheetView>
  </sheetViews>
  <sheetFormatPr defaultColWidth="9.140625" defaultRowHeight="15"/>
  <cols>
    <col min="3" max="3" width="13.00390625" style="0" customWidth="1"/>
    <col min="5" max="5" width="13.28125" style="0" customWidth="1"/>
  </cols>
  <sheetData>
    <row r="4" spans="2:10" ht="15">
      <c r="B4" s="358"/>
      <c r="C4" s="358" t="s">
        <v>261</v>
      </c>
      <c r="D4" s="358"/>
      <c r="E4" s="358"/>
      <c r="G4" s="358"/>
      <c r="H4" s="358" t="s">
        <v>267</v>
      </c>
      <c r="I4" s="358"/>
      <c r="J4" s="358"/>
    </row>
    <row r="5" spans="2:10" ht="15">
      <c r="B5" s="358"/>
      <c r="C5" s="358" t="s">
        <v>262</v>
      </c>
      <c r="D5" s="358" t="s">
        <v>263</v>
      </c>
      <c r="E5" s="358" t="s">
        <v>264</v>
      </c>
      <c r="G5" s="358"/>
      <c r="H5" s="358" t="s">
        <v>262</v>
      </c>
      <c r="I5" s="358" t="s">
        <v>263</v>
      </c>
      <c r="J5" s="358" t="s">
        <v>264</v>
      </c>
    </row>
    <row r="6" spans="2:10" ht="15">
      <c r="B6" s="358" t="s">
        <v>265</v>
      </c>
      <c r="C6" s="358">
        <v>71</v>
      </c>
      <c r="D6" s="426">
        <v>6</v>
      </c>
      <c r="E6" s="358">
        <f>C6-D6</f>
        <v>65</v>
      </c>
      <c r="F6">
        <f>E6/C6*100</f>
        <v>91.54929577464789</v>
      </c>
      <c r="G6" s="358" t="s">
        <v>265</v>
      </c>
      <c r="H6" s="358">
        <v>71</v>
      </c>
      <c r="I6" s="358">
        <v>2</v>
      </c>
      <c r="J6" s="358">
        <f>H6-I6</f>
        <v>69</v>
      </c>
    </row>
    <row r="7" spans="2:10" ht="15">
      <c r="B7" s="358" t="s">
        <v>266</v>
      </c>
      <c r="C7" s="358">
        <v>75.5135</v>
      </c>
      <c r="D7" s="359">
        <v>10.3</v>
      </c>
      <c r="E7" s="359">
        <f>(C7-D7)</f>
        <v>65.2135</v>
      </c>
      <c r="F7">
        <f>100-F6</f>
        <v>8.450704225352112</v>
      </c>
      <c r="G7" s="358" t="s">
        <v>266</v>
      </c>
      <c r="H7" s="358">
        <v>37.3586</v>
      </c>
      <c r="I7" s="359">
        <v>20.25</v>
      </c>
      <c r="J7" s="359">
        <f>(H7-I7)</f>
        <v>17.108600000000003</v>
      </c>
    </row>
    <row r="8" spans="2:10" ht="15">
      <c r="B8" s="358"/>
      <c r="C8" s="358"/>
      <c r="D8" s="358"/>
      <c r="E8" s="358"/>
      <c r="G8" s="358"/>
      <c r="H8" s="358"/>
      <c r="I8" s="358"/>
      <c r="J8" s="358"/>
    </row>
    <row r="9" spans="2:10" ht="15">
      <c r="B9" s="358"/>
      <c r="C9" s="358"/>
      <c r="D9" s="358"/>
      <c r="E9" s="358"/>
      <c r="G9" s="358"/>
      <c r="H9" s="358"/>
      <c r="I9" s="358"/>
      <c r="J9" s="358"/>
    </row>
    <row r="10" spans="2:10" ht="15">
      <c r="B10" s="358"/>
      <c r="C10" s="358"/>
      <c r="D10" s="358"/>
      <c r="E10" s="358"/>
      <c r="G10" s="358"/>
      <c r="H10" s="358"/>
      <c r="I10" s="358"/>
      <c r="J10" s="358"/>
    </row>
    <row r="11" spans="2:10" ht="15">
      <c r="B11" s="358"/>
      <c r="C11" s="358" t="s">
        <v>268</v>
      </c>
      <c r="D11" s="358"/>
      <c r="E11" s="358"/>
      <c r="G11" s="358"/>
      <c r="H11" s="358"/>
      <c r="I11" s="358"/>
      <c r="J11" s="358"/>
    </row>
    <row r="12" spans="2:10" ht="15">
      <c r="B12" s="358"/>
      <c r="C12" s="358" t="s">
        <v>262</v>
      </c>
      <c r="D12" s="358" t="s">
        <v>263</v>
      </c>
      <c r="E12" s="358" t="s">
        <v>264</v>
      </c>
      <c r="G12" s="358"/>
      <c r="H12" s="358"/>
      <c r="I12" s="358"/>
      <c r="J12" s="358"/>
    </row>
    <row r="13" spans="2:10" ht="15">
      <c r="B13" s="358" t="s">
        <v>265</v>
      </c>
      <c r="C13" s="358">
        <v>294</v>
      </c>
      <c r="D13" s="426">
        <v>21</v>
      </c>
      <c r="E13" s="358">
        <f>C13-D13</f>
        <v>273</v>
      </c>
      <c r="F13">
        <f>E13/C13*100</f>
        <v>92.85714285714286</v>
      </c>
      <c r="G13" s="358"/>
      <c r="H13" s="358"/>
      <c r="I13" s="358"/>
      <c r="J13" s="358"/>
    </row>
    <row r="14" spans="2:10" ht="15">
      <c r="B14" s="358" t="s">
        <v>266</v>
      </c>
      <c r="C14" s="358">
        <v>4418.1331</v>
      </c>
      <c r="D14" s="359">
        <f>D17/10000</f>
        <v>257.412</v>
      </c>
      <c r="E14" s="359">
        <f>(C14-D14)</f>
        <v>4160.7211</v>
      </c>
      <c r="F14">
        <f>100-F13</f>
        <v>7.142857142857139</v>
      </c>
      <c r="G14" s="358"/>
      <c r="H14" s="358"/>
      <c r="I14" s="358"/>
      <c r="J14" s="358"/>
    </row>
    <row r="15" spans="2:10" ht="15">
      <c r="B15" s="358"/>
      <c r="C15" s="358"/>
      <c r="D15" s="358"/>
      <c r="E15" s="358"/>
      <c r="G15" s="358"/>
      <c r="H15" s="358"/>
      <c r="I15" s="359"/>
      <c r="J15" s="359"/>
    </row>
    <row r="16" spans="2:10" ht="15">
      <c r="B16" s="358"/>
      <c r="C16" s="358"/>
      <c r="D16" s="358"/>
      <c r="E16" s="358"/>
      <c r="G16" s="358"/>
      <c r="H16" s="358"/>
      <c r="I16" s="358"/>
      <c r="J16" s="358"/>
    </row>
    <row r="17" spans="2:10" ht="15">
      <c r="B17" s="358"/>
      <c r="C17" s="358"/>
      <c r="D17" s="437">
        <f>PL2!F48</f>
        <v>2574120</v>
      </c>
      <c r="E17" s="358"/>
      <c r="G17" s="358"/>
      <c r="H17" s="358"/>
      <c r="I17" s="358"/>
      <c r="J17" s="358"/>
    </row>
    <row r="18" spans="2:10" ht="15">
      <c r="B18" s="358"/>
      <c r="C18" s="358"/>
      <c r="D18" s="358"/>
      <c r="E18" s="358"/>
      <c r="G18" s="358"/>
      <c r="H18" s="358"/>
      <c r="I18" s="358"/>
      <c r="J18" s="358"/>
    </row>
    <row r="19" spans="2:10" ht="15">
      <c r="B19" s="358"/>
      <c r="C19" s="358"/>
      <c r="D19" s="358"/>
      <c r="E19" s="358"/>
      <c r="G19" s="358"/>
      <c r="H19" s="358"/>
      <c r="I19" s="358"/>
      <c r="J19" s="358"/>
    </row>
    <row r="20" spans="2:10" ht="15">
      <c r="B20" s="358"/>
      <c r="C20" s="358"/>
      <c r="D20" s="358"/>
      <c r="E20" s="358"/>
      <c r="G20" s="358"/>
      <c r="H20" s="358"/>
      <c r="I20" s="358"/>
      <c r="J20" s="358"/>
    </row>
    <row r="24" ht="15">
      <c r="D24" s="427">
        <f>D14+10.9</f>
        <v>268.31199999999995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vu</dc:creator>
  <cp:keywords/>
  <dc:description/>
  <cp:lastModifiedBy>A</cp:lastModifiedBy>
  <cp:lastPrinted>2018-12-07T01:06:26Z</cp:lastPrinted>
  <dcterms:created xsi:type="dcterms:W3CDTF">2006-09-16T00:00:00Z</dcterms:created>
  <dcterms:modified xsi:type="dcterms:W3CDTF">2018-12-14T07:59:14Z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1033-10.1.0.5652</vt:lpwstr>
  </property>
</Properties>
</file>